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65" windowWidth="20730" windowHeight="9915" tabRatio="599"/>
  </bookViews>
  <sheets>
    <sheet name="calculations" sheetId="1" r:id="rId1"/>
    <sheet name="calculations2" sheetId="2" r:id="rId2"/>
    <sheet name="time evolution" sheetId="3" r:id="rId3"/>
    <sheet name="cardioid" sheetId="5" r:id="rId4"/>
    <sheet name="nephroid" sheetId="4" r:id="rId5"/>
  </sheets>
  <definedNames>
    <definedName name="a_centa">calculations!$AA$20</definedName>
    <definedName name="alpha">calculations!$D$2</definedName>
    <definedName name="atotala">calculations!$AA$22</definedName>
    <definedName name="ax">calculations!$AD$20</definedName>
    <definedName name="ay">calculations!$AF$20</definedName>
    <definedName name="beta">calculations!$D$3</definedName>
    <definedName name="current_r">calculations!$R$1</definedName>
    <definedName name="current_x">calculations!$R$2</definedName>
    <definedName name="currentdy_dx">calculations!$P$4</definedName>
    <definedName name="currentF">calculations!$S$6</definedName>
    <definedName name="currentfa">calculations!$B$1</definedName>
    <definedName name="currentrn">calculations!$AV$1</definedName>
    <definedName name="currents">calculations!$P$3</definedName>
    <definedName name="currentsa">calculations!$N$4</definedName>
    <definedName name="currentva">calculations!$Y$8</definedName>
    <definedName name="currentvx">calculations!$Y$6</definedName>
    <definedName name="currentvxn">calculations!$BC$1</definedName>
    <definedName name="currentvyn">calculations!$BC$2</definedName>
    <definedName name="currentxn">calculations!$AM$1</definedName>
    <definedName name="currenty">calculations!$R$3</definedName>
    <definedName name="currentyn">calculations!$AN$1</definedName>
    <definedName name="currnentvy">calculations!$Y$7</definedName>
    <definedName name="d2rdfa2">calculations!$Y$15</definedName>
    <definedName name="d2xdfa2">calculations!$Y$16</definedName>
    <definedName name="d2yd2x">calculations!$AV$2</definedName>
    <definedName name="d2ydfa2">calculations!$Y$17</definedName>
    <definedName name="D2YDXA2">calculations!$Y$18</definedName>
    <definedName name="deltat">calculations!$M$1</definedName>
    <definedName name="drdfa">calculations!$Y$11</definedName>
    <definedName name="dt">calculations!$D$1</definedName>
    <definedName name="dxdfa">calculations!$Y$12</definedName>
    <definedName name="dydfa">calculations!$Y$13</definedName>
    <definedName name="dydxa">calculations!$Y$14</definedName>
    <definedName name="dydxn">calculations!$AR$3</definedName>
    <definedName name="epitaxynsh">calculations!$Z$5</definedName>
    <definedName name="ftmiondt">calculations!$V$5</definedName>
    <definedName name="gama">calculations!$D$4</definedName>
    <definedName name="hmiton">calculations!$AH$18</definedName>
    <definedName name="hmitona">calculations!$AD$18</definedName>
    <definedName name="INCLINE">calculations!$AF$16</definedName>
    <definedName name="inclinea">calculations!$Y$19</definedName>
    <definedName name="nxn">calculations!$AY$1</definedName>
    <definedName name="nyn">calculations!$AZ$1</definedName>
    <definedName name="pol">calculations!$F$3</definedName>
    <definedName name="pol_2">calculations!$F$4</definedName>
    <definedName name="pol2_">calculations!$F$4</definedName>
    <definedName name="R_current">calculations!$AF$15</definedName>
    <definedName name="rcrn">calculations!$BA$3</definedName>
    <definedName name="Rcurrenta">calculations!$Y$20</definedName>
    <definedName name="REMAIN_S">calculations!$K$3</definedName>
    <definedName name="rfa">calculations!$B$5</definedName>
    <definedName name="row_cura">calculations!$B$6</definedName>
    <definedName name="row_prin_a">calculations!$AH$8</definedName>
    <definedName name="rrn">calculations!$BA$4</definedName>
    <definedName name="rx">calculations!$AG$20</definedName>
    <definedName name="rxn">calculations!$AY$3</definedName>
    <definedName name="ry">calculations!$AH$20</definedName>
    <definedName name="ryn">calculations!$AY$4</definedName>
    <definedName name="scurrent">calculations!$M$3</definedName>
    <definedName name="SYNIM">calculations!$AH$17</definedName>
    <definedName name="synima">calculations!$AD$17</definedName>
    <definedName name="t">calculations!$M$2</definedName>
    <definedName name="TOTAL_LENGTH">calculations!$Q$241</definedName>
    <definedName name="v0">calculations!$D$5</definedName>
    <definedName name="vxacurrent">calculations!$Y$9</definedName>
    <definedName name="vyacurrent">calculations!$Y$10</definedName>
    <definedName name="xcurrent">calculations!$D$13</definedName>
    <definedName name="xcurrenta">calculations!$A$3</definedName>
    <definedName name="xpin">calculations!$AH$6</definedName>
    <definedName name="xprina">calculations!$AI$9</definedName>
    <definedName name="xprinn">calculations!$AM$3</definedName>
    <definedName name="XRON">calculations!$P$1</definedName>
    <definedName name="ycurrent">calculations!$D$14</definedName>
    <definedName name="ycurrenta">calculations!$B$3</definedName>
    <definedName name="YPRIN">calculations!$AH$7</definedName>
    <definedName name="yprina">calculations!$AI$11</definedName>
    <definedName name="yprinn">calculations!$AN$3</definedName>
  </definedNames>
  <calcPr calcId="145621" refMode="R1C1"/>
</workbook>
</file>

<file path=xl/calcChain.xml><?xml version="1.0" encoding="utf-8"?>
<calcChain xmlns="http://schemas.openxmlformats.org/spreadsheetml/2006/main">
  <c r="Z5" i="1" l="1"/>
  <c r="Z21" i="1" s="1"/>
  <c r="AX87" i="1" l="1"/>
  <c r="AX86" i="1"/>
  <c r="AX11" i="1"/>
  <c r="AX12" i="1" s="1"/>
  <c r="AX10" i="1"/>
  <c r="AX9" i="1"/>
  <c r="AM7" i="1"/>
  <c r="AL7" i="1"/>
  <c r="L6" i="2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L101" i="2" s="1"/>
  <c r="L102" i="2" s="1"/>
  <c r="L103" i="2" s="1"/>
  <c r="L104" i="2" s="1"/>
  <c r="L105" i="2" s="1"/>
  <c r="L106" i="2" s="1"/>
  <c r="L107" i="2" s="1"/>
  <c r="L108" i="2" s="1"/>
  <c r="L109" i="2" s="1"/>
  <c r="L110" i="2" s="1"/>
  <c r="L111" i="2" s="1"/>
  <c r="L112" i="2" s="1"/>
  <c r="L113" i="2" s="1"/>
  <c r="L114" i="2" s="1"/>
  <c r="L115" i="2" s="1"/>
  <c r="L116" i="2" s="1"/>
  <c r="L117" i="2" s="1"/>
  <c r="L118" i="2" s="1"/>
  <c r="L119" i="2" s="1"/>
  <c r="L120" i="2" s="1"/>
  <c r="L121" i="2" s="1"/>
  <c r="L122" i="2" s="1"/>
  <c r="L123" i="2" s="1"/>
  <c r="L124" i="2" s="1"/>
  <c r="L125" i="2" s="1"/>
  <c r="L126" i="2" s="1"/>
  <c r="L127" i="2" s="1"/>
  <c r="L128" i="2" s="1"/>
  <c r="L129" i="2" s="1"/>
  <c r="L130" i="2" s="1"/>
  <c r="L131" i="2" s="1"/>
  <c r="L132" i="2" s="1"/>
  <c r="L133" i="2" s="1"/>
  <c r="L134" i="2" s="1"/>
  <c r="L135" i="2" s="1"/>
  <c r="L136" i="2" s="1"/>
  <c r="L137" i="2" s="1"/>
  <c r="L138" i="2" s="1"/>
  <c r="L139" i="2" s="1"/>
  <c r="L140" i="2" s="1"/>
  <c r="L141" i="2" s="1"/>
  <c r="L142" i="2" s="1"/>
  <c r="L143" i="2" s="1"/>
  <c r="L144" i="2" s="1"/>
  <c r="L145" i="2" s="1"/>
  <c r="L146" i="2" s="1"/>
  <c r="L147" i="2" s="1"/>
  <c r="L148" i="2" s="1"/>
  <c r="L149" i="2" s="1"/>
  <c r="L150" i="2" s="1"/>
  <c r="L151" i="2" s="1"/>
  <c r="L152" i="2" s="1"/>
  <c r="L153" i="2" s="1"/>
  <c r="L154" i="2" s="1"/>
  <c r="L155" i="2" s="1"/>
  <c r="L156" i="2" s="1"/>
  <c r="L157" i="2" s="1"/>
  <c r="L158" i="2" s="1"/>
  <c r="L159" i="2" s="1"/>
  <c r="L160" i="2" s="1"/>
  <c r="L161" i="2" s="1"/>
  <c r="L162" i="2" s="1"/>
  <c r="L163" i="2" s="1"/>
  <c r="L164" i="2" s="1"/>
  <c r="L165" i="2" s="1"/>
  <c r="L166" i="2" s="1"/>
  <c r="L167" i="2" s="1"/>
  <c r="L168" i="2" s="1"/>
  <c r="L169" i="2" s="1"/>
  <c r="L170" i="2" s="1"/>
  <c r="L171" i="2" s="1"/>
  <c r="L172" i="2" s="1"/>
  <c r="L173" i="2" s="1"/>
  <c r="L174" i="2" s="1"/>
  <c r="L175" i="2" s="1"/>
  <c r="L176" i="2" s="1"/>
  <c r="L177" i="2" s="1"/>
  <c r="L178" i="2" s="1"/>
  <c r="L179" i="2" s="1"/>
  <c r="L180" i="2" s="1"/>
  <c r="L181" i="2" s="1"/>
  <c r="L182" i="2" s="1"/>
  <c r="L183" i="2" s="1"/>
  <c r="L184" i="2" s="1"/>
  <c r="L185" i="2" s="1"/>
  <c r="L186" i="2" s="1"/>
  <c r="L187" i="2" s="1"/>
  <c r="L188" i="2" s="1"/>
  <c r="L189" i="2" s="1"/>
  <c r="L190" i="2" s="1"/>
  <c r="L191" i="2" s="1"/>
  <c r="L192" i="2" s="1"/>
  <c r="L193" i="2" s="1"/>
  <c r="L194" i="2" s="1"/>
  <c r="L195" i="2" s="1"/>
  <c r="L196" i="2" s="1"/>
  <c r="L197" i="2" s="1"/>
  <c r="L198" i="2" s="1"/>
  <c r="L199" i="2" s="1"/>
  <c r="L200" i="2" s="1"/>
  <c r="L201" i="2" s="1"/>
  <c r="L202" i="2" s="1"/>
  <c r="L203" i="2" s="1"/>
  <c r="L204" i="2" s="1"/>
  <c r="L205" i="2" s="1"/>
  <c r="L206" i="2" s="1"/>
  <c r="L207" i="2" s="1"/>
  <c r="L208" i="2" s="1"/>
  <c r="L209" i="2" s="1"/>
  <c r="L210" i="2" s="1"/>
  <c r="L211" i="2" s="1"/>
  <c r="L212" i="2" s="1"/>
  <c r="L213" i="2" s="1"/>
  <c r="L214" i="2" s="1"/>
  <c r="L215" i="2" s="1"/>
  <c r="L216" i="2" s="1"/>
  <c r="L217" i="2" s="1"/>
  <c r="L218" i="2" s="1"/>
  <c r="L219" i="2" s="1"/>
  <c r="L220" i="2" s="1"/>
  <c r="L221" i="2" s="1"/>
  <c r="L222" i="2" s="1"/>
  <c r="L223" i="2" s="1"/>
  <c r="L224" i="2" s="1"/>
  <c r="L225" i="2" s="1"/>
  <c r="L226" i="2" s="1"/>
  <c r="L227" i="2" s="1"/>
  <c r="L228" i="2" s="1"/>
  <c r="L229" i="2" s="1"/>
  <c r="L230" i="2" s="1"/>
  <c r="L231" i="2" s="1"/>
  <c r="L232" i="2" s="1"/>
  <c r="L233" i="2" s="1"/>
  <c r="L234" i="2" s="1"/>
  <c r="L235" i="2" s="1"/>
  <c r="L236" i="2" s="1"/>
  <c r="O2" i="1"/>
  <c r="B233" i="1"/>
  <c r="B234" i="1" s="1"/>
  <c r="B235" i="1" s="1"/>
  <c r="B236" i="1" s="1"/>
  <c r="B237" i="1" s="1"/>
  <c r="B238" i="1" s="1"/>
  <c r="B239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8" i="1"/>
  <c r="B7" i="1"/>
  <c r="L5" i="2"/>
  <c r="L4" i="2"/>
  <c r="AX88" i="1" l="1"/>
  <c r="AX13" i="1"/>
  <c r="AG154" i="1"/>
  <c r="AG155" i="1" s="1"/>
  <c r="AG74" i="1"/>
  <c r="AG75" i="1" s="1"/>
  <c r="AG25" i="1"/>
  <c r="AG26" i="1" s="1"/>
  <c r="AG27" i="1" s="1"/>
  <c r="AG28" i="1" s="1"/>
  <c r="AG29" i="1" s="1"/>
  <c r="AG30" i="1" s="1"/>
  <c r="AG31" i="1" s="1"/>
  <c r="AG32" i="1" s="1"/>
  <c r="AG33" i="1" s="1"/>
  <c r="AG34" i="1" s="1"/>
  <c r="AG35" i="1" s="1"/>
  <c r="AG36" i="1" s="1"/>
  <c r="AG37" i="1" s="1"/>
  <c r="AG38" i="1" s="1"/>
  <c r="AG39" i="1" s="1"/>
  <c r="AG40" i="1" s="1"/>
  <c r="AG41" i="1" s="1"/>
  <c r="AG42" i="1" s="1"/>
  <c r="AG43" i="1" s="1"/>
  <c r="AG44" i="1" s="1"/>
  <c r="AG45" i="1" s="1"/>
  <c r="AG46" i="1" s="1"/>
  <c r="AG47" i="1" s="1"/>
  <c r="AG48" i="1" s="1"/>
  <c r="AG49" i="1" s="1"/>
  <c r="AG50" i="1" s="1"/>
  <c r="AG51" i="1" s="1"/>
  <c r="AG52" i="1" s="1"/>
  <c r="AG53" i="1" s="1"/>
  <c r="AG54" i="1" s="1"/>
  <c r="AG55" i="1" s="1"/>
  <c r="AG56" i="1" s="1"/>
  <c r="AG57" i="1" s="1"/>
  <c r="AG58" i="1" s="1"/>
  <c r="AG59" i="1" s="1"/>
  <c r="AG60" i="1" s="1"/>
  <c r="AG61" i="1" s="1"/>
  <c r="AG62" i="1" s="1"/>
  <c r="AG63" i="1" s="1"/>
  <c r="AG64" i="1" s="1"/>
  <c r="AG65" i="1" s="1"/>
  <c r="AG66" i="1" s="1"/>
  <c r="AG67" i="1" s="1"/>
  <c r="AG68" i="1" s="1"/>
  <c r="AG69" i="1" s="1"/>
  <c r="AG70" i="1" s="1"/>
  <c r="AG71" i="1" s="1"/>
  <c r="AG72" i="1" s="1"/>
  <c r="AG73" i="1" s="1"/>
  <c r="AG24" i="1"/>
  <c r="AX89" i="1" l="1"/>
  <c r="AX14" i="1"/>
  <c r="AG156" i="1"/>
  <c r="AG76" i="1"/>
  <c r="M1" i="1"/>
  <c r="AI3" i="1"/>
  <c r="AI2" i="1"/>
  <c r="AX15" i="1" l="1"/>
  <c r="AG157" i="1"/>
  <c r="AG77" i="1"/>
  <c r="U7" i="1"/>
  <c r="AX16" i="1" l="1"/>
  <c r="AG158" i="1"/>
  <c r="AG78" i="1"/>
  <c r="M2" i="1"/>
  <c r="Y8" i="1" s="1"/>
  <c r="N4" i="1" l="1"/>
  <c r="P3" i="1"/>
  <c r="AX17" i="1"/>
  <c r="AG159" i="1"/>
  <c r="AG79" i="1"/>
  <c r="V7" i="1"/>
  <c r="M3" i="1"/>
  <c r="X52" i="1"/>
  <c r="R7" i="1"/>
  <c r="AX18" i="1" l="1"/>
  <c r="AG160" i="1"/>
  <c r="AG80" i="1"/>
  <c r="L7" i="1"/>
  <c r="AX19" i="1" l="1"/>
  <c r="AG161" i="1"/>
  <c r="AG81" i="1"/>
  <c r="AF3" i="1"/>
  <c r="AF2" i="1"/>
  <c r="AF1" i="1"/>
  <c r="AX20" i="1" l="1"/>
  <c r="AG162" i="1"/>
  <c r="AG82" i="1"/>
  <c r="H7" i="1"/>
  <c r="AX21" i="1" l="1"/>
  <c r="AG163" i="1"/>
  <c r="AG83" i="1"/>
  <c r="E7" i="1"/>
  <c r="J7" i="1" s="1"/>
  <c r="AX22" i="1" l="1"/>
  <c r="AG164" i="1"/>
  <c r="AG84" i="1"/>
  <c r="N7" i="1"/>
  <c r="M7" i="1"/>
  <c r="F7" i="1"/>
  <c r="G7" i="1"/>
  <c r="I7" i="1"/>
  <c r="P7" i="1" s="1"/>
  <c r="W7" i="1" s="1"/>
  <c r="D1" i="1"/>
  <c r="C8" i="1" s="1"/>
  <c r="D7" i="1"/>
  <c r="AX23" i="1" l="1"/>
  <c r="AM8" i="1"/>
  <c r="AL8" i="1"/>
  <c r="AG165" i="1"/>
  <c r="AG85" i="1"/>
  <c r="T7" i="1"/>
  <c r="L8" i="1"/>
  <c r="R8" i="1"/>
  <c r="O7" i="1"/>
  <c r="K7" i="1"/>
  <c r="Q8" i="1" s="1"/>
  <c r="H8" i="1"/>
  <c r="E8" i="1"/>
  <c r="C9" i="1"/>
  <c r="D8" i="1"/>
  <c r="AX24" i="1" l="1"/>
  <c r="C10" i="1"/>
  <c r="AL9" i="1"/>
  <c r="AM9" i="1"/>
  <c r="V8" i="1"/>
  <c r="AG166" i="1"/>
  <c r="AG86" i="1"/>
  <c r="S8" i="1"/>
  <c r="U8" i="1" s="1"/>
  <c r="L10" i="1"/>
  <c r="R9" i="1"/>
  <c r="L9" i="1"/>
  <c r="N8" i="1"/>
  <c r="M8" i="1"/>
  <c r="D9" i="1"/>
  <c r="H10" i="1"/>
  <c r="E10" i="1"/>
  <c r="C11" i="1"/>
  <c r="H9" i="1"/>
  <c r="E9" i="1"/>
  <c r="D10" i="1"/>
  <c r="G8" i="1"/>
  <c r="F8" i="1"/>
  <c r="J8" i="1"/>
  <c r="I8" i="1"/>
  <c r="AX25" i="1" l="1"/>
  <c r="AL11" i="1"/>
  <c r="AM11" i="1"/>
  <c r="R10" i="1"/>
  <c r="AM10" i="1"/>
  <c r="AL10" i="1"/>
  <c r="R11" i="1"/>
  <c r="AG167" i="1"/>
  <c r="AG87" i="1"/>
  <c r="T8" i="1"/>
  <c r="M10" i="1"/>
  <c r="N10" i="1"/>
  <c r="L11" i="1"/>
  <c r="O8" i="1"/>
  <c r="P8" i="1" s="1"/>
  <c r="W8" i="1" s="1"/>
  <c r="I9" i="1"/>
  <c r="M9" i="1"/>
  <c r="N9" i="1"/>
  <c r="D11" i="1"/>
  <c r="K8" i="1"/>
  <c r="Q9" i="1" s="1"/>
  <c r="C12" i="1"/>
  <c r="J9" i="1"/>
  <c r="H11" i="1"/>
  <c r="E11" i="1"/>
  <c r="G10" i="1"/>
  <c r="F10" i="1"/>
  <c r="G9" i="1"/>
  <c r="F9" i="1"/>
  <c r="J10" i="1"/>
  <c r="I10" i="1"/>
  <c r="AX26" i="1" l="1"/>
  <c r="R12" i="1"/>
  <c r="AM12" i="1"/>
  <c r="AL12" i="1"/>
  <c r="V9" i="1"/>
  <c r="S9" i="1"/>
  <c r="U9" i="1" s="1"/>
  <c r="AG168" i="1"/>
  <c r="AG88" i="1"/>
  <c r="T9" i="1"/>
  <c r="T10" i="1"/>
  <c r="L12" i="1"/>
  <c r="N11" i="1"/>
  <c r="M11" i="1"/>
  <c r="O10" i="1"/>
  <c r="P10" i="1" s="1"/>
  <c r="W10" i="1" s="1"/>
  <c r="O9" i="1"/>
  <c r="P9" i="1" s="1"/>
  <c r="W9" i="1" s="1"/>
  <c r="D12" i="1"/>
  <c r="C13" i="1"/>
  <c r="K10" i="1"/>
  <c r="K9" i="1"/>
  <c r="Q10" i="1" s="1"/>
  <c r="E12" i="1"/>
  <c r="F12" i="1" s="1"/>
  <c r="H12" i="1"/>
  <c r="G11" i="1"/>
  <c r="F11" i="1"/>
  <c r="I11" i="1"/>
  <c r="J11" i="1"/>
  <c r="C14" i="1" l="1"/>
  <c r="AL14" i="1" s="1"/>
  <c r="V10" i="1"/>
  <c r="AX27" i="1"/>
  <c r="R14" i="1"/>
  <c r="AM14" i="1"/>
  <c r="R13" i="1"/>
  <c r="AL13" i="1"/>
  <c r="AM13" i="1"/>
  <c r="T11" i="1"/>
  <c r="AG169" i="1"/>
  <c r="AG89" i="1"/>
  <c r="J12" i="1"/>
  <c r="Q11" i="1"/>
  <c r="S10" i="1"/>
  <c r="U10" i="1" s="1"/>
  <c r="I12" i="1"/>
  <c r="L13" i="1"/>
  <c r="N12" i="1"/>
  <c r="M12" i="1"/>
  <c r="L14" i="1"/>
  <c r="O11" i="1"/>
  <c r="P11" i="1" s="1"/>
  <c r="W11" i="1" s="1"/>
  <c r="K11" i="1"/>
  <c r="E13" i="1"/>
  <c r="F13" i="1" s="1"/>
  <c r="D13" i="1"/>
  <c r="H13" i="1"/>
  <c r="G12" i="1"/>
  <c r="H14" i="1"/>
  <c r="E14" i="1"/>
  <c r="D14" i="1"/>
  <c r="C15" i="1"/>
  <c r="V11" i="1" l="1"/>
  <c r="AX28" i="1"/>
  <c r="R15" i="1"/>
  <c r="AL15" i="1"/>
  <c r="AM15" i="1"/>
  <c r="K12" i="1"/>
  <c r="S11" i="1"/>
  <c r="U11" i="1" s="1"/>
  <c r="AG170" i="1"/>
  <c r="AG90" i="1"/>
  <c r="T12" i="1"/>
  <c r="Q12" i="1"/>
  <c r="G13" i="1"/>
  <c r="J13" i="1"/>
  <c r="M13" i="1"/>
  <c r="N13" i="1"/>
  <c r="L15" i="1"/>
  <c r="M14" i="1"/>
  <c r="N14" i="1"/>
  <c r="O12" i="1"/>
  <c r="P12" i="1" s="1"/>
  <c r="W12" i="1" s="1"/>
  <c r="I13" i="1"/>
  <c r="H15" i="1"/>
  <c r="E15" i="1"/>
  <c r="F14" i="1"/>
  <c r="G14" i="1"/>
  <c r="I14" i="1"/>
  <c r="J14" i="1"/>
  <c r="C16" i="1"/>
  <c r="D15" i="1"/>
  <c r="V12" i="1" l="1"/>
  <c r="AX29" i="1"/>
  <c r="R16" i="1"/>
  <c r="AM16" i="1"/>
  <c r="AL16" i="1"/>
  <c r="T14" i="1"/>
  <c r="AG171" i="1"/>
  <c r="AG91" i="1"/>
  <c r="T13" i="1"/>
  <c r="Q13" i="1"/>
  <c r="S12" i="1"/>
  <c r="U12" i="1" s="1"/>
  <c r="N15" i="1"/>
  <c r="M15" i="1"/>
  <c r="K13" i="1"/>
  <c r="Q14" i="1" s="1"/>
  <c r="O13" i="1"/>
  <c r="P13" i="1" s="1"/>
  <c r="W13" i="1" s="1"/>
  <c r="L16" i="1"/>
  <c r="O14" i="1"/>
  <c r="P14" i="1" s="1"/>
  <c r="W14" i="1" s="1"/>
  <c r="K14" i="1"/>
  <c r="G15" i="1"/>
  <c r="F15" i="1"/>
  <c r="H16" i="1"/>
  <c r="E16" i="1"/>
  <c r="J15" i="1"/>
  <c r="I15" i="1"/>
  <c r="D16" i="1"/>
  <c r="C17" i="1"/>
  <c r="V14" i="1" l="1"/>
  <c r="V13" i="1"/>
  <c r="AX30" i="1"/>
  <c r="R17" i="1"/>
  <c r="AL17" i="1"/>
  <c r="AM17" i="1"/>
  <c r="S13" i="1"/>
  <c r="U13" i="1" s="1"/>
  <c r="AG172" i="1"/>
  <c r="AG92" i="1"/>
  <c r="T15" i="1"/>
  <c r="S14" i="1"/>
  <c r="U14" i="1" s="1"/>
  <c r="L17" i="1"/>
  <c r="Q15" i="1"/>
  <c r="K15" i="1"/>
  <c r="N16" i="1"/>
  <c r="M16" i="1"/>
  <c r="O15" i="1"/>
  <c r="P15" i="1" s="1"/>
  <c r="W15" i="1" s="1"/>
  <c r="G16" i="1"/>
  <c r="F16" i="1"/>
  <c r="J16" i="1"/>
  <c r="I16" i="1"/>
  <c r="H17" i="1"/>
  <c r="E17" i="1"/>
  <c r="C18" i="1"/>
  <c r="D17" i="1"/>
  <c r="V15" i="1" l="1"/>
  <c r="AX31" i="1"/>
  <c r="R18" i="1"/>
  <c r="AM18" i="1"/>
  <c r="AL18" i="1"/>
  <c r="AG173" i="1"/>
  <c r="AG93" i="1"/>
  <c r="T16" i="1"/>
  <c r="S15" i="1"/>
  <c r="U15" i="1" s="1"/>
  <c r="O16" i="1"/>
  <c r="P16" i="1" s="1"/>
  <c r="W16" i="1" s="1"/>
  <c r="K16" i="1"/>
  <c r="Q16" i="1"/>
  <c r="N17" i="1"/>
  <c r="M17" i="1"/>
  <c r="L18" i="1"/>
  <c r="G17" i="1"/>
  <c r="F17" i="1"/>
  <c r="J17" i="1"/>
  <c r="I17" i="1"/>
  <c r="H18" i="1"/>
  <c r="E18" i="1"/>
  <c r="C19" i="1"/>
  <c r="D18" i="1"/>
  <c r="V16" i="1" l="1"/>
  <c r="AX32" i="1"/>
  <c r="R19" i="1"/>
  <c r="AL19" i="1"/>
  <c r="AM19" i="1"/>
  <c r="AG94" i="1"/>
  <c r="T17" i="1"/>
  <c r="Q17" i="1"/>
  <c r="S16" i="1"/>
  <c r="U16" i="1" s="1"/>
  <c r="L19" i="1"/>
  <c r="K17" i="1"/>
  <c r="O17" i="1"/>
  <c r="P17" i="1" s="1"/>
  <c r="W17" i="1" s="1"/>
  <c r="M18" i="1"/>
  <c r="N18" i="1"/>
  <c r="G18" i="1"/>
  <c r="F18" i="1"/>
  <c r="J18" i="1"/>
  <c r="I18" i="1"/>
  <c r="H19" i="1"/>
  <c r="E19" i="1"/>
  <c r="D19" i="1"/>
  <c r="C20" i="1"/>
  <c r="V17" i="1" l="1"/>
  <c r="AX33" i="1"/>
  <c r="R20" i="1"/>
  <c r="AM20" i="1"/>
  <c r="AL20" i="1"/>
  <c r="S17" i="1"/>
  <c r="U17" i="1" s="1"/>
  <c r="AG95" i="1"/>
  <c r="Q18" i="1"/>
  <c r="T18" i="1"/>
  <c r="K18" i="1"/>
  <c r="N19" i="1"/>
  <c r="M19" i="1"/>
  <c r="L20" i="1"/>
  <c r="O18" i="1"/>
  <c r="P18" i="1" s="1"/>
  <c r="W18" i="1" s="1"/>
  <c r="F19" i="1"/>
  <c r="G19" i="1"/>
  <c r="I19" i="1"/>
  <c r="J19" i="1"/>
  <c r="H20" i="1"/>
  <c r="E20" i="1"/>
  <c r="D20" i="1"/>
  <c r="C21" i="1"/>
  <c r="V18" i="1" l="1"/>
  <c r="AX34" i="1"/>
  <c r="R21" i="1"/>
  <c r="AL21" i="1"/>
  <c r="AM21" i="1"/>
  <c r="Q19" i="1"/>
  <c r="S18" i="1"/>
  <c r="U18" i="1" s="1"/>
  <c r="T19" i="1"/>
  <c r="AG96" i="1"/>
  <c r="S19" i="1"/>
  <c r="U19" i="1" s="1"/>
  <c r="L21" i="1"/>
  <c r="O19" i="1"/>
  <c r="P19" i="1" s="1"/>
  <c r="W19" i="1" s="1"/>
  <c r="M20" i="1"/>
  <c r="N20" i="1"/>
  <c r="K19" i="1"/>
  <c r="F20" i="1"/>
  <c r="G20" i="1"/>
  <c r="J20" i="1"/>
  <c r="I20" i="1"/>
  <c r="H21" i="1"/>
  <c r="E21" i="1"/>
  <c r="D21" i="1"/>
  <c r="C22" i="1"/>
  <c r="V19" i="1" l="1"/>
  <c r="AX35" i="1"/>
  <c r="R22" i="1"/>
  <c r="AM22" i="1"/>
  <c r="AL22" i="1"/>
  <c r="Q20" i="1"/>
  <c r="AG97" i="1"/>
  <c r="T20" i="1"/>
  <c r="K20" i="1"/>
  <c r="M21" i="1"/>
  <c r="N21" i="1"/>
  <c r="L22" i="1"/>
  <c r="O20" i="1"/>
  <c r="P20" i="1" s="1"/>
  <c r="W20" i="1" s="1"/>
  <c r="F21" i="1"/>
  <c r="G21" i="1"/>
  <c r="J21" i="1"/>
  <c r="I21" i="1"/>
  <c r="H22" i="1"/>
  <c r="E22" i="1"/>
  <c r="D22" i="1"/>
  <c r="C23" i="1"/>
  <c r="Q21" i="1" l="1"/>
  <c r="V20" i="1"/>
  <c r="AX36" i="1"/>
  <c r="S20" i="1"/>
  <c r="U20" i="1" s="1"/>
  <c r="R23" i="1"/>
  <c r="AL23" i="1"/>
  <c r="AM23" i="1"/>
  <c r="V21" i="1"/>
  <c r="AG98" i="1"/>
  <c r="T21" i="1"/>
  <c r="S21" i="1"/>
  <c r="U21" i="1" s="1"/>
  <c r="K21" i="1"/>
  <c r="Q22" i="1" s="1"/>
  <c r="O21" i="1"/>
  <c r="P21" i="1" s="1"/>
  <c r="W21" i="1" s="1"/>
  <c r="L23" i="1"/>
  <c r="N22" i="1"/>
  <c r="M22" i="1"/>
  <c r="F22" i="1"/>
  <c r="G22" i="1"/>
  <c r="J22" i="1"/>
  <c r="H23" i="1"/>
  <c r="E23" i="1"/>
  <c r="C24" i="1"/>
  <c r="D23" i="1"/>
  <c r="V22" i="1" l="1"/>
  <c r="AX37" i="1"/>
  <c r="R24" i="1"/>
  <c r="AM24" i="1"/>
  <c r="AL24" i="1"/>
  <c r="S22" i="1"/>
  <c r="U22" i="1" s="1"/>
  <c r="AG99" i="1"/>
  <c r="M23" i="1"/>
  <c r="N23" i="1"/>
  <c r="L24" i="1"/>
  <c r="G23" i="1"/>
  <c r="F23" i="1"/>
  <c r="I23" i="1"/>
  <c r="J23" i="1"/>
  <c r="H24" i="1"/>
  <c r="E24" i="1"/>
  <c r="C25" i="1"/>
  <c r="D24" i="1"/>
  <c r="AX38" i="1" l="1"/>
  <c r="R25" i="1"/>
  <c r="AL25" i="1"/>
  <c r="AM25" i="1"/>
  <c r="AG100" i="1"/>
  <c r="T23" i="1"/>
  <c r="O23" i="1"/>
  <c r="P23" i="1" s="1"/>
  <c r="W23" i="1" s="1"/>
  <c r="L25" i="1"/>
  <c r="N24" i="1"/>
  <c r="M24" i="1"/>
  <c r="K23" i="1"/>
  <c r="G24" i="1"/>
  <c r="F24" i="1"/>
  <c r="J24" i="1"/>
  <c r="I24" i="1"/>
  <c r="H25" i="1"/>
  <c r="E25" i="1"/>
  <c r="C26" i="1"/>
  <c r="D25" i="1"/>
  <c r="AX39" i="1" l="1"/>
  <c r="R26" i="1"/>
  <c r="AM26" i="1"/>
  <c r="AL26" i="1"/>
  <c r="AG101" i="1"/>
  <c r="T24" i="1"/>
  <c r="O24" i="1"/>
  <c r="P24" i="1" s="1"/>
  <c r="W24" i="1" s="1"/>
  <c r="N25" i="1"/>
  <c r="M25" i="1"/>
  <c r="K24" i="1"/>
  <c r="L26" i="1"/>
  <c r="G25" i="1"/>
  <c r="F25" i="1"/>
  <c r="J25" i="1"/>
  <c r="I25" i="1"/>
  <c r="H26" i="1"/>
  <c r="E26" i="1"/>
  <c r="C27" i="1"/>
  <c r="D26" i="1"/>
  <c r="AX40" i="1" l="1"/>
  <c r="R27" i="1"/>
  <c r="AL27" i="1"/>
  <c r="AM27" i="1"/>
  <c r="AG102" i="1"/>
  <c r="T25" i="1"/>
  <c r="K25" i="1"/>
  <c r="O25" i="1"/>
  <c r="P25" i="1" s="1"/>
  <c r="W25" i="1" s="1"/>
  <c r="N26" i="1"/>
  <c r="M26" i="1"/>
  <c r="L27" i="1"/>
  <c r="G26" i="1"/>
  <c r="F26" i="1"/>
  <c r="J26" i="1"/>
  <c r="I26" i="1"/>
  <c r="H27" i="1"/>
  <c r="E27" i="1"/>
  <c r="D27" i="1"/>
  <c r="C28" i="1"/>
  <c r="AX41" i="1" l="1"/>
  <c r="R28" i="1"/>
  <c r="AM28" i="1"/>
  <c r="AL28" i="1"/>
  <c r="AG103" i="1"/>
  <c r="T26" i="1"/>
  <c r="K26" i="1"/>
  <c r="L28" i="1"/>
  <c r="N27" i="1"/>
  <c r="M27" i="1"/>
  <c r="O26" i="1"/>
  <c r="P26" i="1" s="1"/>
  <c r="W26" i="1" s="1"/>
  <c r="F27" i="1"/>
  <c r="G27" i="1"/>
  <c r="I27" i="1"/>
  <c r="J27" i="1"/>
  <c r="H28" i="1"/>
  <c r="E28" i="1"/>
  <c r="C29" i="1"/>
  <c r="D28" i="1"/>
  <c r="AX42" i="1" l="1"/>
  <c r="R29" i="1"/>
  <c r="AL29" i="1"/>
  <c r="AM29" i="1"/>
  <c r="AG104" i="1"/>
  <c r="T27" i="1"/>
  <c r="O27" i="1"/>
  <c r="P27" i="1" s="1"/>
  <c r="W27" i="1" s="1"/>
  <c r="M28" i="1"/>
  <c r="N28" i="1"/>
  <c r="L29" i="1"/>
  <c r="K27" i="1"/>
  <c r="F28" i="1"/>
  <c r="G28" i="1"/>
  <c r="J28" i="1"/>
  <c r="I28" i="1"/>
  <c r="H29" i="1"/>
  <c r="E29" i="1"/>
  <c r="C30" i="1"/>
  <c r="D29" i="1"/>
  <c r="AX43" i="1" l="1"/>
  <c r="R30" i="1"/>
  <c r="AM30" i="1"/>
  <c r="AL30" i="1"/>
  <c r="AG105" i="1"/>
  <c r="T28" i="1"/>
  <c r="M29" i="1"/>
  <c r="N29" i="1"/>
  <c r="K28" i="1"/>
  <c r="O28" i="1"/>
  <c r="P28" i="1" s="1"/>
  <c r="W28" i="1" s="1"/>
  <c r="L30" i="1"/>
  <c r="F29" i="1"/>
  <c r="G29" i="1"/>
  <c r="J29" i="1"/>
  <c r="I29" i="1"/>
  <c r="H30" i="1"/>
  <c r="E30" i="1"/>
  <c r="D30" i="1"/>
  <c r="C31" i="1"/>
  <c r="AX44" i="1" l="1"/>
  <c r="R31" i="1"/>
  <c r="AL31" i="1"/>
  <c r="AM31" i="1"/>
  <c r="AG106" i="1"/>
  <c r="T29" i="1"/>
  <c r="O29" i="1"/>
  <c r="P29" i="1" s="1"/>
  <c r="W29" i="1" s="1"/>
  <c r="K29" i="1"/>
  <c r="L31" i="1"/>
  <c r="N30" i="1"/>
  <c r="M30" i="1"/>
  <c r="F30" i="1"/>
  <c r="G30" i="1"/>
  <c r="I30" i="1"/>
  <c r="J30" i="1"/>
  <c r="H31" i="1"/>
  <c r="E31" i="1"/>
  <c r="C32" i="1"/>
  <c r="D31" i="1"/>
  <c r="AX45" i="1" l="1"/>
  <c r="R32" i="1"/>
  <c r="AM32" i="1"/>
  <c r="AL32" i="1"/>
  <c r="AG107" i="1"/>
  <c r="T30" i="1"/>
  <c r="N31" i="1"/>
  <c r="M31" i="1"/>
  <c r="L32" i="1"/>
  <c r="O30" i="1"/>
  <c r="P30" i="1" s="1"/>
  <c r="W30" i="1" s="1"/>
  <c r="K30" i="1"/>
  <c r="G31" i="1"/>
  <c r="F31" i="1"/>
  <c r="I31" i="1"/>
  <c r="J31" i="1"/>
  <c r="H32" i="1"/>
  <c r="E32" i="1"/>
  <c r="C33" i="1"/>
  <c r="D32" i="1"/>
  <c r="T31" i="1" l="1"/>
  <c r="AX46" i="1"/>
  <c r="R33" i="1"/>
  <c r="AL33" i="1"/>
  <c r="AM33" i="1"/>
  <c r="AG108" i="1"/>
  <c r="M32" i="1"/>
  <c r="N32" i="1"/>
  <c r="O31" i="1"/>
  <c r="P31" i="1" s="1"/>
  <c r="W31" i="1" s="1"/>
  <c r="L33" i="1"/>
  <c r="K31" i="1"/>
  <c r="G32" i="1"/>
  <c r="F32" i="1"/>
  <c r="J32" i="1"/>
  <c r="I32" i="1"/>
  <c r="H33" i="1"/>
  <c r="E33" i="1"/>
  <c r="C34" i="1"/>
  <c r="D33" i="1"/>
  <c r="AX47" i="1" l="1"/>
  <c r="R34" i="1"/>
  <c r="AM34" i="1"/>
  <c r="AL34" i="1"/>
  <c r="AG109" i="1"/>
  <c r="T32" i="1"/>
  <c r="K32" i="1"/>
  <c r="O32" i="1"/>
  <c r="P32" i="1" s="1"/>
  <c r="W32" i="1" s="1"/>
  <c r="L34" i="1"/>
  <c r="N33" i="1"/>
  <c r="M33" i="1"/>
  <c r="J33" i="1"/>
  <c r="I33" i="1"/>
  <c r="G33" i="1"/>
  <c r="F33" i="1"/>
  <c r="H34" i="1"/>
  <c r="E34" i="1"/>
  <c r="C35" i="1"/>
  <c r="D34" i="1"/>
  <c r="AX48" i="1" l="1"/>
  <c r="R35" i="1"/>
  <c r="AL35" i="1"/>
  <c r="AM35" i="1"/>
  <c r="AG110" i="1"/>
  <c r="T33" i="1"/>
  <c r="L35" i="1"/>
  <c r="N34" i="1"/>
  <c r="M34" i="1"/>
  <c r="O33" i="1"/>
  <c r="P33" i="1" s="1"/>
  <c r="W33" i="1" s="1"/>
  <c r="K33" i="1"/>
  <c r="G34" i="1"/>
  <c r="F34" i="1"/>
  <c r="J34" i="1"/>
  <c r="I34" i="1"/>
  <c r="H35" i="1"/>
  <c r="E35" i="1"/>
  <c r="D35" i="1"/>
  <c r="C36" i="1"/>
  <c r="AX49" i="1" l="1"/>
  <c r="R36" i="1"/>
  <c r="AM36" i="1"/>
  <c r="AL36" i="1"/>
  <c r="AG111" i="1"/>
  <c r="T34" i="1"/>
  <c r="N35" i="1"/>
  <c r="M35" i="1"/>
  <c r="O34" i="1"/>
  <c r="P34" i="1" s="1"/>
  <c r="W34" i="1" s="1"/>
  <c r="L36" i="1"/>
  <c r="K34" i="1"/>
  <c r="F35" i="1"/>
  <c r="G35" i="1"/>
  <c r="I35" i="1"/>
  <c r="J35" i="1"/>
  <c r="H36" i="1"/>
  <c r="E36" i="1"/>
  <c r="D36" i="1"/>
  <c r="C37" i="1"/>
  <c r="AX50" i="1" l="1"/>
  <c r="R37" i="1"/>
  <c r="AL37" i="1"/>
  <c r="AM37" i="1"/>
  <c r="AG112" i="1"/>
  <c r="T35" i="1"/>
  <c r="O35" i="1"/>
  <c r="P35" i="1" s="1"/>
  <c r="W35" i="1" s="1"/>
  <c r="L37" i="1"/>
  <c r="M36" i="1"/>
  <c r="N36" i="1"/>
  <c r="K35" i="1"/>
  <c r="G36" i="1"/>
  <c r="F36" i="1"/>
  <c r="J36" i="1"/>
  <c r="I36" i="1"/>
  <c r="H37" i="1"/>
  <c r="E37" i="1"/>
  <c r="C38" i="1"/>
  <c r="D37" i="1"/>
  <c r="AX51" i="1" l="1"/>
  <c r="R38" i="1"/>
  <c r="AM38" i="1"/>
  <c r="AL38" i="1"/>
  <c r="AG113" i="1"/>
  <c r="T36" i="1"/>
  <c r="M37" i="1"/>
  <c r="N37" i="1"/>
  <c r="L38" i="1"/>
  <c r="O36" i="1"/>
  <c r="P36" i="1" s="1"/>
  <c r="W36" i="1" s="1"/>
  <c r="K36" i="1"/>
  <c r="F37" i="1"/>
  <c r="G37" i="1"/>
  <c r="J37" i="1"/>
  <c r="I37" i="1"/>
  <c r="H38" i="1"/>
  <c r="E38" i="1"/>
  <c r="D38" i="1"/>
  <c r="C39" i="1"/>
  <c r="AX52" i="1" l="1"/>
  <c r="R39" i="1"/>
  <c r="AL39" i="1"/>
  <c r="AM39" i="1"/>
  <c r="AG114" i="1"/>
  <c r="T37" i="1"/>
  <c r="M38" i="1"/>
  <c r="N38" i="1"/>
  <c r="O37" i="1"/>
  <c r="P37" i="1" s="1"/>
  <c r="W37" i="1" s="1"/>
  <c r="K37" i="1"/>
  <c r="L39" i="1"/>
  <c r="F38" i="1"/>
  <c r="G38" i="1"/>
  <c r="J38" i="1"/>
  <c r="I38" i="1"/>
  <c r="H39" i="1"/>
  <c r="E39" i="1"/>
  <c r="C40" i="1"/>
  <c r="D39" i="1"/>
  <c r="AX53" i="1" l="1"/>
  <c r="R40" i="1"/>
  <c r="AM40" i="1"/>
  <c r="AL40" i="1"/>
  <c r="AG115" i="1"/>
  <c r="T38" i="1"/>
  <c r="O38" i="1"/>
  <c r="P38" i="1" s="1"/>
  <c r="W38" i="1" s="1"/>
  <c r="K38" i="1"/>
  <c r="N39" i="1"/>
  <c r="M39" i="1"/>
  <c r="L40" i="1"/>
  <c r="G39" i="1"/>
  <c r="F39" i="1"/>
  <c r="I39" i="1"/>
  <c r="J39" i="1"/>
  <c r="H40" i="1"/>
  <c r="E40" i="1"/>
  <c r="C41" i="1"/>
  <c r="D40" i="1"/>
  <c r="AX54" i="1" l="1"/>
  <c r="R41" i="1"/>
  <c r="AL41" i="1"/>
  <c r="AM41" i="1"/>
  <c r="AG116" i="1"/>
  <c r="T39" i="1"/>
  <c r="O39" i="1"/>
  <c r="P39" i="1" s="1"/>
  <c r="W39" i="1" s="1"/>
  <c r="N40" i="1"/>
  <c r="M40" i="1"/>
  <c r="L41" i="1"/>
  <c r="K39" i="1"/>
  <c r="G40" i="1"/>
  <c r="F40" i="1"/>
  <c r="J40" i="1"/>
  <c r="I40" i="1"/>
  <c r="H41" i="1"/>
  <c r="E41" i="1"/>
  <c r="D41" i="1"/>
  <c r="C42" i="1"/>
  <c r="AX55" i="1" l="1"/>
  <c r="R42" i="1"/>
  <c r="AM42" i="1"/>
  <c r="AL42" i="1"/>
  <c r="AG117" i="1"/>
  <c r="T40" i="1"/>
  <c r="L42" i="1"/>
  <c r="O40" i="1"/>
  <c r="P40" i="1" s="1"/>
  <c r="W40" i="1" s="1"/>
  <c r="M41" i="1"/>
  <c r="N41" i="1"/>
  <c r="K40" i="1"/>
  <c r="G41" i="1"/>
  <c r="F41" i="1"/>
  <c r="J41" i="1"/>
  <c r="I41" i="1"/>
  <c r="H42" i="1"/>
  <c r="E42" i="1"/>
  <c r="C43" i="1"/>
  <c r="D42" i="1"/>
  <c r="AX56" i="1" l="1"/>
  <c r="R43" i="1"/>
  <c r="AL43" i="1"/>
  <c r="AM43" i="1"/>
  <c r="AG118" i="1"/>
  <c r="T41" i="1"/>
  <c r="K41" i="1"/>
  <c r="N42" i="1"/>
  <c r="M42" i="1"/>
  <c r="L43" i="1"/>
  <c r="O41" i="1"/>
  <c r="P41" i="1" s="1"/>
  <c r="W41" i="1" s="1"/>
  <c r="G42" i="1"/>
  <c r="F42" i="1"/>
  <c r="J42" i="1"/>
  <c r="I42" i="1"/>
  <c r="H43" i="1"/>
  <c r="E43" i="1"/>
  <c r="D43" i="1"/>
  <c r="C44" i="1"/>
  <c r="AX57" i="1" l="1"/>
  <c r="R44" i="1"/>
  <c r="AM44" i="1"/>
  <c r="AL44" i="1"/>
  <c r="AG119" i="1"/>
  <c r="T42" i="1"/>
  <c r="O42" i="1"/>
  <c r="P42" i="1" s="1"/>
  <c r="W42" i="1" s="1"/>
  <c r="L44" i="1"/>
  <c r="N43" i="1"/>
  <c r="M43" i="1"/>
  <c r="K42" i="1"/>
  <c r="F43" i="1"/>
  <c r="G43" i="1"/>
  <c r="I43" i="1"/>
  <c r="J43" i="1"/>
  <c r="H44" i="1"/>
  <c r="E44" i="1"/>
  <c r="D44" i="1"/>
  <c r="C45" i="1"/>
  <c r="AX58" i="1" l="1"/>
  <c r="R45" i="1"/>
  <c r="AL45" i="1"/>
  <c r="AM45" i="1"/>
  <c r="AG120" i="1"/>
  <c r="T43" i="1"/>
  <c r="O43" i="1"/>
  <c r="P43" i="1" s="1"/>
  <c r="W43" i="1" s="1"/>
  <c r="N44" i="1"/>
  <c r="M44" i="1"/>
  <c r="L45" i="1"/>
  <c r="K43" i="1"/>
  <c r="F44" i="1"/>
  <c r="G44" i="1"/>
  <c r="J44" i="1"/>
  <c r="I44" i="1"/>
  <c r="H45" i="1"/>
  <c r="E45" i="1"/>
  <c r="C46" i="1"/>
  <c r="D45" i="1"/>
  <c r="AX59" i="1" l="1"/>
  <c r="R46" i="1"/>
  <c r="AM46" i="1"/>
  <c r="AL46" i="1"/>
  <c r="AG121" i="1"/>
  <c r="T44" i="1"/>
  <c r="K44" i="1"/>
  <c r="O44" i="1"/>
  <c r="P44" i="1" s="1"/>
  <c r="W44" i="1" s="1"/>
  <c r="L46" i="1"/>
  <c r="M45" i="1"/>
  <c r="N45" i="1"/>
  <c r="F45" i="1"/>
  <c r="G45" i="1"/>
  <c r="J45" i="1"/>
  <c r="I45" i="1"/>
  <c r="H46" i="1"/>
  <c r="E46" i="1"/>
  <c r="D46" i="1"/>
  <c r="C47" i="1"/>
  <c r="AX60" i="1" l="1"/>
  <c r="R47" i="1"/>
  <c r="AL47" i="1"/>
  <c r="AM47" i="1"/>
  <c r="AG122" i="1"/>
  <c r="T45" i="1"/>
  <c r="M46" i="1"/>
  <c r="N46" i="1"/>
  <c r="L47" i="1"/>
  <c r="O45" i="1"/>
  <c r="P45" i="1" s="1"/>
  <c r="W45" i="1" s="1"/>
  <c r="K45" i="1"/>
  <c r="F46" i="1"/>
  <c r="G46" i="1"/>
  <c r="I46" i="1"/>
  <c r="J46" i="1"/>
  <c r="H47" i="1"/>
  <c r="E47" i="1"/>
  <c r="C48" i="1"/>
  <c r="D47" i="1"/>
  <c r="AX61" i="1" l="1"/>
  <c r="R48" i="1"/>
  <c r="AM48" i="1"/>
  <c r="AL48" i="1"/>
  <c r="AG123" i="1"/>
  <c r="T46" i="1"/>
  <c r="M47" i="1"/>
  <c r="N47" i="1"/>
  <c r="O46" i="1"/>
  <c r="P46" i="1" s="1"/>
  <c r="W46" i="1" s="1"/>
  <c r="L48" i="1"/>
  <c r="K46" i="1"/>
  <c r="G47" i="1"/>
  <c r="F47" i="1"/>
  <c r="J47" i="1"/>
  <c r="I47" i="1"/>
  <c r="H48" i="1"/>
  <c r="E48" i="1"/>
  <c r="C49" i="1"/>
  <c r="D48" i="1"/>
  <c r="AX62" i="1" l="1"/>
  <c r="R49" i="1"/>
  <c r="AL49" i="1"/>
  <c r="AM49" i="1"/>
  <c r="AG124" i="1"/>
  <c r="T47" i="1"/>
  <c r="K47" i="1"/>
  <c r="O47" i="1"/>
  <c r="P47" i="1" s="1"/>
  <c r="W47" i="1" s="1"/>
  <c r="L49" i="1"/>
  <c r="N48" i="1"/>
  <c r="M48" i="1"/>
  <c r="G48" i="1"/>
  <c r="F48" i="1"/>
  <c r="J48" i="1"/>
  <c r="I48" i="1"/>
  <c r="H49" i="1"/>
  <c r="E49" i="1"/>
  <c r="C50" i="1"/>
  <c r="D49" i="1"/>
  <c r="AX63" i="1" l="1"/>
  <c r="R50" i="1"/>
  <c r="AM50" i="1"/>
  <c r="AL50" i="1"/>
  <c r="AG125" i="1"/>
  <c r="T48" i="1"/>
  <c r="N49" i="1"/>
  <c r="M49" i="1"/>
  <c r="L50" i="1"/>
  <c r="O48" i="1"/>
  <c r="P48" i="1" s="1"/>
  <c r="W48" i="1" s="1"/>
  <c r="K48" i="1"/>
  <c r="G49" i="1"/>
  <c r="F49" i="1"/>
  <c r="J49" i="1"/>
  <c r="I49" i="1"/>
  <c r="H50" i="1"/>
  <c r="E50" i="1"/>
  <c r="C51" i="1"/>
  <c r="D50" i="1"/>
  <c r="AX64" i="1" l="1"/>
  <c r="R51" i="1"/>
  <c r="AL51" i="1"/>
  <c r="AM51" i="1"/>
  <c r="AG126" i="1"/>
  <c r="T49" i="1"/>
  <c r="K49" i="1"/>
  <c r="M50" i="1"/>
  <c r="N50" i="1"/>
  <c r="O49" i="1"/>
  <c r="P49" i="1" s="1"/>
  <c r="W49" i="1" s="1"/>
  <c r="L51" i="1"/>
  <c r="G50" i="1"/>
  <c r="F50" i="1"/>
  <c r="J50" i="1"/>
  <c r="I50" i="1"/>
  <c r="H51" i="1"/>
  <c r="E51" i="1"/>
  <c r="C52" i="1"/>
  <c r="D51" i="1"/>
  <c r="AX65" i="1" l="1"/>
  <c r="R52" i="1"/>
  <c r="AM52" i="1"/>
  <c r="AL52" i="1"/>
  <c r="AG127" i="1"/>
  <c r="T50" i="1"/>
  <c r="O50" i="1"/>
  <c r="P50" i="1" s="1"/>
  <c r="W50" i="1" s="1"/>
  <c r="N51" i="1"/>
  <c r="M51" i="1"/>
  <c r="L52" i="1"/>
  <c r="K50" i="1"/>
  <c r="G51" i="1"/>
  <c r="F51" i="1"/>
  <c r="I51" i="1"/>
  <c r="J51" i="1"/>
  <c r="H52" i="1"/>
  <c r="E52" i="1"/>
  <c r="D52" i="1"/>
  <c r="C53" i="1"/>
  <c r="AX66" i="1" l="1"/>
  <c r="R53" i="1"/>
  <c r="AL53" i="1"/>
  <c r="AM53" i="1"/>
  <c r="AG128" i="1"/>
  <c r="T51" i="1"/>
  <c r="N52" i="1"/>
  <c r="M52" i="1"/>
  <c r="O51" i="1"/>
  <c r="P51" i="1" s="1"/>
  <c r="W51" i="1" s="1"/>
  <c r="L53" i="1"/>
  <c r="K51" i="1"/>
  <c r="G52" i="1"/>
  <c r="F52" i="1"/>
  <c r="I52" i="1"/>
  <c r="J52" i="1"/>
  <c r="H53" i="1"/>
  <c r="E53" i="1"/>
  <c r="C54" i="1"/>
  <c r="D53" i="1"/>
  <c r="AX67" i="1" l="1"/>
  <c r="R54" i="1"/>
  <c r="AM54" i="1"/>
  <c r="AL54" i="1"/>
  <c r="AG129" i="1"/>
  <c r="T52" i="1"/>
  <c r="O52" i="1"/>
  <c r="P52" i="1" s="1"/>
  <c r="W52" i="1" s="1"/>
  <c r="L54" i="1"/>
  <c r="M53" i="1"/>
  <c r="N53" i="1"/>
  <c r="K52" i="1"/>
  <c r="F53" i="1"/>
  <c r="G53" i="1"/>
  <c r="J53" i="1"/>
  <c r="I53" i="1"/>
  <c r="H54" i="1"/>
  <c r="E54" i="1"/>
  <c r="C55" i="1"/>
  <c r="D54" i="1"/>
  <c r="AX68" i="1" l="1"/>
  <c r="R55" i="1"/>
  <c r="AL55" i="1"/>
  <c r="AM55" i="1"/>
  <c r="AG130" i="1"/>
  <c r="T53" i="1"/>
  <c r="N54" i="1"/>
  <c r="M54" i="1"/>
  <c r="L55" i="1"/>
  <c r="O53" i="1"/>
  <c r="P53" i="1" s="1"/>
  <c r="W53" i="1" s="1"/>
  <c r="K53" i="1"/>
  <c r="F54" i="1"/>
  <c r="G54" i="1"/>
  <c r="J54" i="1"/>
  <c r="I54" i="1"/>
  <c r="H55" i="1"/>
  <c r="E55" i="1"/>
  <c r="D55" i="1"/>
  <c r="C56" i="1"/>
  <c r="AX69" i="1" l="1"/>
  <c r="R56" i="1"/>
  <c r="AM56" i="1"/>
  <c r="AL56" i="1"/>
  <c r="AG131" i="1"/>
  <c r="T54" i="1"/>
  <c r="M55" i="1"/>
  <c r="N55" i="1"/>
  <c r="K54" i="1"/>
  <c r="L56" i="1"/>
  <c r="O54" i="1"/>
  <c r="P54" i="1" s="1"/>
  <c r="W54" i="1" s="1"/>
  <c r="G55" i="1"/>
  <c r="F55" i="1"/>
  <c r="J55" i="1"/>
  <c r="I55" i="1"/>
  <c r="H56" i="1"/>
  <c r="E56" i="1"/>
  <c r="C57" i="1"/>
  <c r="D56" i="1"/>
  <c r="AX70" i="1" l="1"/>
  <c r="R57" i="1"/>
  <c r="AL57" i="1"/>
  <c r="AM57" i="1"/>
  <c r="AG132" i="1"/>
  <c r="T55" i="1"/>
  <c r="O55" i="1"/>
  <c r="P55" i="1" s="1"/>
  <c r="W55" i="1" s="1"/>
  <c r="L57" i="1"/>
  <c r="M56" i="1"/>
  <c r="N56" i="1"/>
  <c r="K55" i="1"/>
  <c r="G56" i="1"/>
  <c r="F56" i="1"/>
  <c r="J56" i="1"/>
  <c r="I56" i="1"/>
  <c r="H57" i="1"/>
  <c r="E57" i="1"/>
  <c r="D57" i="1"/>
  <c r="C58" i="1"/>
  <c r="AX71" i="1" l="1"/>
  <c r="R58" i="1"/>
  <c r="AM58" i="1"/>
  <c r="AL58" i="1"/>
  <c r="AG133" i="1"/>
  <c r="T56" i="1"/>
  <c r="N57" i="1"/>
  <c r="M57" i="1"/>
  <c r="L58" i="1"/>
  <c r="O56" i="1"/>
  <c r="P56" i="1" s="1"/>
  <c r="W56" i="1" s="1"/>
  <c r="K56" i="1"/>
  <c r="G57" i="1"/>
  <c r="F57" i="1"/>
  <c r="J57" i="1"/>
  <c r="I57" i="1"/>
  <c r="H58" i="1"/>
  <c r="E58" i="1"/>
  <c r="C59" i="1"/>
  <c r="D58" i="1"/>
  <c r="AX72" i="1" l="1"/>
  <c r="R59" i="1"/>
  <c r="AL59" i="1"/>
  <c r="AM59" i="1"/>
  <c r="AG134" i="1"/>
  <c r="T57" i="1"/>
  <c r="N58" i="1"/>
  <c r="M58" i="1"/>
  <c r="O57" i="1"/>
  <c r="P57" i="1" s="1"/>
  <c r="W57" i="1" s="1"/>
  <c r="L59" i="1"/>
  <c r="K57" i="1"/>
  <c r="G58" i="1"/>
  <c r="F58" i="1"/>
  <c r="J58" i="1"/>
  <c r="I58" i="1"/>
  <c r="H59" i="1"/>
  <c r="E59" i="1"/>
  <c r="D59" i="1"/>
  <c r="C60" i="1"/>
  <c r="AX73" i="1" l="1"/>
  <c r="R60" i="1"/>
  <c r="AM60" i="1"/>
  <c r="AL60" i="1"/>
  <c r="AG135" i="1"/>
  <c r="T58" i="1"/>
  <c r="O58" i="1"/>
  <c r="P58" i="1" s="1"/>
  <c r="W58" i="1" s="1"/>
  <c r="L60" i="1"/>
  <c r="K58" i="1"/>
  <c r="N59" i="1"/>
  <c r="M59" i="1"/>
  <c r="I59" i="1"/>
  <c r="J59" i="1"/>
  <c r="G59" i="1"/>
  <c r="F59" i="1"/>
  <c r="H60" i="1"/>
  <c r="E60" i="1"/>
  <c r="D60" i="1"/>
  <c r="C61" i="1"/>
  <c r="AX74" i="1" l="1"/>
  <c r="R61" i="1"/>
  <c r="AL61" i="1"/>
  <c r="AM61" i="1"/>
  <c r="AG136" i="1"/>
  <c r="T59" i="1"/>
  <c r="M60" i="1"/>
  <c r="N60" i="1"/>
  <c r="L61" i="1"/>
  <c r="O59" i="1"/>
  <c r="P59" i="1" s="1"/>
  <c r="W59" i="1" s="1"/>
  <c r="K59" i="1"/>
  <c r="F60" i="1"/>
  <c r="G60" i="1"/>
  <c r="J60" i="1"/>
  <c r="I60" i="1"/>
  <c r="H61" i="1"/>
  <c r="E61" i="1"/>
  <c r="D61" i="1"/>
  <c r="C62" i="1"/>
  <c r="AX75" i="1" l="1"/>
  <c r="R62" i="1"/>
  <c r="AM62" i="1"/>
  <c r="AL62" i="1"/>
  <c r="AG137" i="1"/>
  <c r="T60" i="1"/>
  <c r="M61" i="1"/>
  <c r="N61" i="1"/>
  <c r="K60" i="1"/>
  <c r="L62" i="1"/>
  <c r="O60" i="1"/>
  <c r="P60" i="1" s="1"/>
  <c r="W60" i="1" s="1"/>
  <c r="H62" i="1"/>
  <c r="E62" i="1"/>
  <c r="F61" i="1"/>
  <c r="G61" i="1"/>
  <c r="J61" i="1"/>
  <c r="I61" i="1"/>
  <c r="C63" i="1"/>
  <c r="D62" i="1"/>
  <c r="AX76" i="1" l="1"/>
  <c r="R63" i="1"/>
  <c r="AL63" i="1"/>
  <c r="AM63" i="1"/>
  <c r="AG138" i="1"/>
  <c r="T61" i="1"/>
  <c r="K61" i="1"/>
  <c r="O61" i="1"/>
  <c r="P61" i="1" s="1"/>
  <c r="W61" i="1" s="1"/>
  <c r="L63" i="1"/>
  <c r="N62" i="1"/>
  <c r="M62" i="1"/>
  <c r="H63" i="1"/>
  <c r="E63" i="1"/>
  <c r="F62" i="1"/>
  <c r="G62" i="1"/>
  <c r="I62" i="1"/>
  <c r="J62" i="1"/>
  <c r="C64" i="1"/>
  <c r="D63" i="1"/>
  <c r="AX77" i="1" l="1"/>
  <c r="R64" i="1"/>
  <c r="AM64" i="1"/>
  <c r="AL64" i="1"/>
  <c r="AG139" i="1"/>
  <c r="T62" i="1"/>
  <c r="N63" i="1"/>
  <c r="M63" i="1"/>
  <c r="L64" i="1"/>
  <c r="O62" i="1"/>
  <c r="P62" i="1" s="1"/>
  <c r="W62" i="1" s="1"/>
  <c r="K62" i="1"/>
  <c r="H64" i="1"/>
  <c r="E64" i="1"/>
  <c r="G63" i="1"/>
  <c r="F63" i="1"/>
  <c r="I63" i="1"/>
  <c r="J63" i="1"/>
  <c r="C65" i="1"/>
  <c r="D64" i="1"/>
  <c r="AX78" i="1" l="1"/>
  <c r="R65" i="1"/>
  <c r="AL65" i="1"/>
  <c r="AM65" i="1"/>
  <c r="AG140" i="1"/>
  <c r="T63" i="1"/>
  <c r="M64" i="1"/>
  <c r="N64" i="1"/>
  <c r="K63" i="1"/>
  <c r="O63" i="1"/>
  <c r="P63" i="1" s="1"/>
  <c r="W63" i="1" s="1"/>
  <c r="L65" i="1"/>
  <c r="G64" i="1"/>
  <c r="F64" i="1"/>
  <c r="H65" i="1"/>
  <c r="E65" i="1"/>
  <c r="J64" i="1"/>
  <c r="I64" i="1"/>
  <c r="D65" i="1"/>
  <c r="C66" i="1"/>
  <c r="AX79" i="1" l="1"/>
  <c r="R66" i="1"/>
  <c r="AM66" i="1"/>
  <c r="AL66" i="1"/>
  <c r="AG141" i="1"/>
  <c r="T64" i="1"/>
  <c r="L66" i="1"/>
  <c r="K64" i="1"/>
  <c r="O64" i="1"/>
  <c r="P64" i="1" s="1"/>
  <c r="W64" i="1" s="1"/>
  <c r="M65" i="1"/>
  <c r="N65" i="1"/>
  <c r="G65" i="1"/>
  <c r="F65" i="1"/>
  <c r="H66" i="1"/>
  <c r="E66" i="1"/>
  <c r="J65" i="1"/>
  <c r="I65" i="1"/>
  <c r="D66" i="1"/>
  <c r="C67" i="1"/>
  <c r="AX80" i="1" l="1"/>
  <c r="R67" i="1"/>
  <c r="AM67" i="1"/>
  <c r="AL67" i="1"/>
  <c r="AG142" i="1"/>
  <c r="T65" i="1"/>
  <c r="K65" i="1"/>
  <c r="L67" i="1"/>
  <c r="N66" i="1"/>
  <c r="M66" i="1"/>
  <c r="O65" i="1"/>
  <c r="P65" i="1" s="1"/>
  <c r="W65" i="1" s="1"/>
  <c r="G66" i="1"/>
  <c r="F66" i="1"/>
  <c r="J66" i="1"/>
  <c r="I66" i="1"/>
  <c r="H67" i="1"/>
  <c r="E67" i="1"/>
  <c r="D67" i="1"/>
  <c r="C68" i="1"/>
  <c r="AX81" i="1" l="1"/>
  <c r="R68" i="1"/>
  <c r="AM68" i="1"/>
  <c r="AL68" i="1"/>
  <c r="AG143" i="1"/>
  <c r="T66" i="1"/>
  <c r="O66" i="1"/>
  <c r="P66" i="1" s="1"/>
  <c r="W66" i="1" s="1"/>
  <c r="N67" i="1"/>
  <c r="M67" i="1"/>
  <c r="L68" i="1"/>
  <c r="K66" i="1"/>
  <c r="F67" i="1"/>
  <c r="G67" i="1"/>
  <c r="H68" i="1"/>
  <c r="E68" i="1"/>
  <c r="I67" i="1"/>
  <c r="J67" i="1"/>
  <c r="D68" i="1"/>
  <c r="C69" i="1"/>
  <c r="AX82" i="1" l="1"/>
  <c r="R69" i="1"/>
  <c r="AM69" i="1"/>
  <c r="AL69" i="1"/>
  <c r="AG144" i="1"/>
  <c r="T67" i="1"/>
  <c r="L69" i="1"/>
  <c r="N68" i="1"/>
  <c r="M68" i="1"/>
  <c r="K67" i="1"/>
  <c r="O67" i="1"/>
  <c r="P67" i="1" s="1"/>
  <c r="W67" i="1" s="1"/>
  <c r="I68" i="1"/>
  <c r="J68" i="1"/>
  <c r="F68" i="1"/>
  <c r="G68" i="1"/>
  <c r="H69" i="1"/>
  <c r="E69" i="1"/>
  <c r="C70" i="1"/>
  <c r="D69" i="1"/>
  <c r="AX83" i="1" l="1"/>
  <c r="R70" i="1"/>
  <c r="AM70" i="1"/>
  <c r="AL70" i="1"/>
  <c r="AG145" i="1"/>
  <c r="T68" i="1"/>
  <c r="O68" i="1"/>
  <c r="P68" i="1" s="1"/>
  <c r="W68" i="1" s="1"/>
  <c r="M69" i="1"/>
  <c r="N69" i="1"/>
  <c r="L70" i="1"/>
  <c r="K68" i="1"/>
  <c r="J69" i="1"/>
  <c r="I69" i="1"/>
  <c r="F69" i="1"/>
  <c r="G69" i="1"/>
  <c r="H70" i="1"/>
  <c r="E70" i="1"/>
  <c r="C71" i="1"/>
  <c r="D70" i="1"/>
  <c r="AX84" i="1" l="1"/>
  <c r="R71" i="1"/>
  <c r="AM71" i="1"/>
  <c r="AL71" i="1"/>
  <c r="AG146" i="1"/>
  <c r="T69" i="1"/>
  <c r="O69" i="1"/>
  <c r="P69" i="1" s="1"/>
  <c r="W69" i="1" s="1"/>
  <c r="N70" i="1"/>
  <c r="M70" i="1"/>
  <c r="K69" i="1"/>
  <c r="L71" i="1"/>
  <c r="F70" i="1"/>
  <c r="G70" i="1"/>
  <c r="J70" i="1"/>
  <c r="I70" i="1"/>
  <c r="H71" i="1"/>
  <c r="E71" i="1"/>
  <c r="C72" i="1"/>
  <c r="D71" i="1"/>
  <c r="AX85" i="1" l="1"/>
  <c r="R72" i="1"/>
  <c r="AM72" i="1"/>
  <c r="AL72" i="1"/>
  <c r="AG147" i="1"/>
  <c r="T70" i="1"/>
  <c r="O70" i="1"/>
  <c r="P70" i="1" s="1"/>
  <c r="W70" i="1" s="1"/>
  <c r="L72" i="1"/>
  <c r="N71" i="1"/>
  <c r="M71" i="1"/>
  <c r="K70" i="1"/>
  <c r="G71" i="1"/>
  <c r="F71" i="1"/>
  <c r="I71" i="1"/>
  <c r="J71" i="1"/>
  <c r="H72" i="1"/>
  <c r="E72" i="1"/>
  <c r="C73" i="1"/>
  <c r="D72" i="1"/>
  <c r="R73" i="1" l="1"/>
  <c r="AM73" i="1"/>
  <c r="AL73" i="1"/>
  <c r="AG148" i="1"/>
  <c r="T71" i="1"/>
  <c r="O71" i="1"/>
  <c r="P71" i="1" s="1"/>
  <c r="W71" i="1" s="1"/>
  <c r="N72" i="1"/>
  <c r="M72" i="1"/>
  <c r="L73" i="1"/>
  <c r="K71" i="1"/>
  <c r="G72" i="1"/>
  <c r="F72" i="1"/>
  <c r="J72" i="1"/>
  <c r="I72" i="1"/>
  <c r="H73" i="1"/>
  <c r="E73" i="1"/>
  <c r="C74" i="1"/>
  <c r="D73" i="1"/>
  <c r="R74" i="1" l="1"/>
  <c r="AM74" i="1"/>
  <c r="AL74" i="1"/>
  <c r="AG149" i="1"/>
  <c r="T72" i="1"/>
  <c r="K72" i="1"/>
  <c r="L74" i="1"/>
  <c r="M73" i="1"/>
  <c r="N73" i="1"/>
  <c r="O72" i="1"/>
  <c r="P72" i="1" s="1"/>
  <c r="W72" i="1" s="1"/>
  <c r="G73" i="1"/>
  <c r="F73" i="1"/>
  <c r="J73" i="1"/>
  <c r="I73" i="1"/>
  <c r="H74" i="1"/>
  <c r="E74" i="1"/>
  <c r="C75" i="1"/>
  <c r="D74" i="1"/>
  <c r="R75" i="1" l="1"/>
  <c r="AM75" i="1"/>
  <c r="AL75" i="1"/>
  <c r="AG150" i="1"/>
  <c r="T73" i="1"/>
  <c r="K73" i="1"/>
  <c r="M74" i="1"/>
  <c r="N74" i="1"/>
  <c r="L75" i="1"/>
  <c r="O73" i="1"/>
  <c r="P73" i="1" s="1"/>
  <c r="W73" i="1" s="1"/>
  <c r="J74" i="1"/>
  <c r="I74" i="1"/>
  <c r="G74" i="1"/>
  <c r="F74" i="1"/>
  <c r="H75" i="1"/>
  <c r="E75" i="1"/>
  <c r="D75" i="1"/>
  <c r="C76" i="1"/>
  <c r="R76" i="1" l="1"/>
  <c r="AM76" i="1"/>
  <c r="AL76" i="1"/>
  <c r="AG151" i="1"/>
  <c r="T74" i="1"/>
  <c r="O74" i="1"/>
  <c r="P74" i="1" s="1"/>
  <c r="W74" i="1" s="1"/>
  <c r="K74" i="1"/>
  <c r="L76" i="1"/>
  <c r="N75" i="1"/>
  <c r="M75" i="1"/>
  <c r="I75" i="1"/>
  <c r="J75" i="1"/>
  <c r="H76" i="1"/>
  <c r="E76" i="1"/>
  <c r="F75" i="1"/>
  <c r="G75" i="1"/>
  <c r="D76" i="1"/>
  <c r="C77" i="1"/>
  <c r="R77" i="1" l="1"/>
  <c r="AM77" i="1"/>
  <c r="AL77" i="1"/>
  <c r="AG152" i="1"/>
  <c r="T75" i="1"/>
  <c r="O75" i="1"/>
  <c r="P75" i="1" s="1"/>
  <c r="W75" i="1" s="1"/>
  <c r="N76" i="1"/>
  <c r="M76" i="1"/>
  <c r="L77" i="1"/>
  <c r="K75" i="1"/>
  <c r="I76" i="1"/>
  <c r="J76" i="1"/>
  <c r="H77" i="1"/>
  <c r="E77" i="1"/>
  <c r="F76" i="1"/>
  <c r="G76" i="1"/>
  <c r="C78" i="1"/>
  <c r="D77" i="1"/>
  <c r="R78" i="1" l="1"/>
  <c r="AM78" i="1"/>
  <c r="AL78" i="1"/>
  <c r="AG153" i="1"/>
  <c r="T76" i="1"/>
  <c r="O76" i="1"/>
  <c r="P76" i="1" s="1"/>
  <c r="W76" i="1" s="1"/>
  <c r="M77" i="1"/>
  <c r="N77" i="1"/>
  <c r="L78" i="1"/>
  <c r="K76" i="1"/>
  <c r="F77" i="1"/>
  <c r="G77" i="1"/>
  <c r="H78" i="1"/>
  <c r="E78" i="1"/>
  <c r="J77" i="1"/>
  <c r="I77" i="1"/>
  <c r="D78" i="1"/>
  <c r="C79" i="1"/>
  <c r="R79" i="1" l="1"/>
  <c r="AM79" i="1"/>
  <c r="AL79" i="1"/>
  <c r="T77" i="1"/>
  <c r="M78" i="1"/>
  <c r="N78" i="1"/>
  <c r="O77" i="1"/>
  <c r="P77" i="1" s="1"/>
  <c r="W77" i="1" s="1"/>
  <c r="L79" i="1"/>
  <c r="K77" i="1"/>
  <c r="H79" i="1"/>
  <c r="E79" i="1"/>
  <c r="F78" i="1"/>
  <c r="G78" i="1"/>
  <c r="I78" i="1"/>
  <c r="J78" i="1"/>
  <c r="D79" i="1"/>
  <c r="C80" i="1"/>
  <c r="R80" i="1" l="1"/>
  <c r="AM80" i="1"/>
  <c r="AL80" i="1"/>
  <c r="T78" i="1"/>
  <c r="K78" i="1"/>
  <c r="O78" i="1"/>
  <c r="P78" i="1" s="1"/>
  <c r="W78" i="1" s="1"/>
  <c r="L80" i="1"/>
  <c r="N79" i="1"/>
  <c r="M79" i="1"/>
  <c r="H80" i="1"/>
  <c r="E80" i="1"/>
  <c r="G79" i="1"/>
  <c r="F79" i="1"/>
  <c r="J79" i="1"/>
  <c r="I79" i="1"/>
  <c r="C81" i="1"/>
  <c r="D80" i="1"/>
  <c r="R81" i="1" l="1"/>
  <c r="AM81" i="1"/>
  <c r="AL81" i="1"/>
  <c r="T79" i="1"/>
  <c r="K79" i="1"/>
  <c r="N80" i="1"/>
  <c r="M80" i="1"/>
  <c r="L81" i="1"/>
  <c r="O79" i="1"/>
  <c r="P79" i="1" s="1"/>
  <c r="W79" i="1" s="1"/>
  <c r="G80" i="1"/>
  <c r="F80" i="1"/>
  <c r="H81" i="1"/>
  <c r="E81" i="1"/>
  <c r="J80" i="1"/>
  <c r="I80" i="1"/>
  <c r="D81" i="1"/>
  <c r="C82" i="1"/>
  <c r="R82" i="1" l="1"/>
  <c r="AM82" i="1"/>
  <c r="AL82" i="1"/>
  <c r="T80" i="1"/>
  <c r="K80" i="1"/>
  <c r="O80" i="1"/>
  <c r="P80" i="1" s="1"/>
  <c r="W80" i="1" s="1"/>
  <c r="L82" i="1"/>
  <c r="N81" i="1"/>
  <c r="M81" i="1"/>
  <c r="G81" i="1"/>
  <c r="F81" i="1"/>
  <c r="J81" i="1"/>
  <c r="I81" i="1"/>
  <c r="H82" i="1"/>
  <c r="E82" i="1"/>
  <c r="C83" i="1"/>
  <c r="D82" i="1"/>
  <c r="R83" i="1" l="1"/>
  <c r="AM83" i="1"/>
  <c r="AL83" i="1"/>
  <c r="T81" i="1"/>
  <c r="M82" i="1"/>
  <c r="N82" i="1"/>
  <c r="L83" i="1"/>
  <c r="O81" i="1"/>
  <c r="P81" i="1" s="1"/>
  <c r="W81" i="1" s="1"/>
  <c r="K81" i="1"/>
  <c r="J82" i="1"/>
  <c r="I82" i="1"/>
  <c r="G82" i="1"/>
  <c r="F82" i="1"/>
  <c r="H83" i="1"/>
  <c r="E83" i="1"/>
  <c r="C84" i="1"/>
  <c r="D83" i="1"/>
  <c r="R84" i="1" l="1"/>
  <c r="AM84" i="1"/>
  <c r="AL84" i="1"/>
  <c r="T82" i="1"/>
  <c r="K82" i="1"/>
  <c r="N83" i="1"/>
  <c r="M83" i="1"/>
  <c r="O82" i="1"/>
  <c r="P82" i="1" s="1"/>
  <c r="W82" i="1" s="1"/>
  <c r="L84" i="1"/>
  <c r="H84" i="1"/>
  <c r="E84" i="1"/>
  <c r="G83" i="1"/>
  <c r="F83" i="1"/>
  <c r="I83" i="1"/>
  <c r="J83" i="1"/>
  <c r="D84" i="1"/>
  <c r="C85" i="1"/>
  <c r="R85" i="1" l="1"/>
  <c r="AM85" i="1"/>
  <c r="AL85" i="1"/>
  <c r="T83" i="1"/>
  <c r="N84" i="1"/>
  <c r="M84" i="1"/>
  <c r="O83" i="1"/>
  <c r="P83" i="1" s="1"/>
  <c r="W83" i="1" s="1"/>
  <c r="L85" i="1"/>
  <c r="K83" i="1"/>
  <c r="F84" i="1"/>
  <c r="G84" i="1"/>
  <c r="H85" i="1"/>
  <c r="E85" i="1"/>
  <c r="J84" i="1"/>
  <c r="I84" i="1"/>
  <c r="C86" i="1"/>
  <c r="D85" i="1"/>
  <c r="R86" i="1" l="1"/>
  <c r="AM86" i="1"/>
  <c r="AL86" i="1"/>
  <c r="T84" i="1"/>
  <c r="O84" i="1"/>
  <c r="P84" i="1" s="1"/>
  <c r="W84" i="1" s="1"/>
  <c r="L86" i="1"/>
  <c r="M85" i="1"/>
  <c r="N85" i="1"/>
  <c r="K84" i="1"/>
  <c r="J85" i="1"/>
  <c r="I85" i="1"/>
  <c r="H86" i="1"/>
  <c r="E86" i="1"/>
  <c r="F85" i="1"/>
  <c r="G85" i="1"/>
  <c r="C87" i="1"/>
  <c r="D86" i="1"/>
  <c r="R87" i="1" l="1"/>
  <c r="AM87" i="1"/>
  <c r="AL87" i="1"/>
  <c r="T85" i="1"/>
  <c r="N86" i="1"/>
  <c r="M86" i="1"/>
  <c r="L87" i="1"/>
  <c r="K85" i="1"/>
  <c r="O85" i="1"/>
  <c r="P85" i="1" s="1"/>
  <c r="W85" i="1" s="1"/>
  <c r="H87" i="1"/>
  <c r="E87" i="1"/>
  <c r="J86" i="1"/>
  <c r="I86" i="1"/>
  <c r="F86" i="1"/>
  <c r="G86" i="1"/>
  <c r="D87" i="1"/>
  <c r="C88" i="1"/>
  <c r="R88" i="1" l="1"/>
  <c r="AM88" i="1"/>
  <c r="AL88" i="1"/>
  <c r="T86" i="1"/>
  <c r="M87" i="1"/>
  <c r="N87" i="1"/>
  <c r="L88" i="1"/>
  <c r="K86" i="1"/>
  <c r="O86" i="1"/>
  <c r="P86" i="1" s="1"/>
  <c r="W86" i="1" s="1"/>
  <c r="H88" i="1"/>
  <c r="E88" i="1"/>
  <c r="G87" i="1"/>
  <c r="F87" i="1"/>
  <c r="I87" i="1"/>
  <c r="J87" i="1"/>
  <c r="C89" i="1"/>
  <c r="D88" i="1"/>
  <c r="R89" i="1" l="1"/>
  <c r="AM89" i="1"/>
  <c r="AL89" i="1"/>
  <c r="T87" i="1"/>
  <c r="K87" i="1"/>
  <c r="N88" i="1"/>
  <c r="M88" i="1"/>
  <c r="O87" i="1"/>
  <c r="P87" i="1" s="1"/>
  <c r="W87" i="1" s="1"/>
  <c r="L89" i="1"/>
  <c r="G88" i="1"/>
  <c r="F88" i="1"/>
  <c r="H89" i="1"/>
  <c r="E89" i="1"/>
  <c r="J88" i="1"/>
  <c r="I88" i="1"/>
  <c r="C90" i="1"/>
  <c r="D89" i="1"/>
  <c r="R90" i="1" l="1"/>
  <c r="AM90" i="1"/>
  <c r="AL90" i="1"/>
  <c r="T88" i="1"/>
  <c r="K88" i="1"/>
  <c r="O88" i="1"/>
  <c r="P88" i="1" s="1"/>
  <c r="W88" i="1" s="1"/>
  <c r="L90" i="1"/>
  <c r="N89" i="1"/>
  <c r="M89" i="1"/>
  <c r="J89" i="1"/>
  <c r="I89" i="1"/>
  <c r="G89" i="1"/>
  <c r="F89" i="1"/>
  <c r="H90" i="1"/>
  <c r="E90" i="1"/>
  <c r="C91" i="1"/>
  <c r="D90" i="1"/>
  <c r="R91" i="1" l="1"/>
  <c r="AM91" i="1"/>
  <c r="AL91" i="1"/>
  <c r="T89" i="1"/>
  <c r="N90" i="1"/>
  <c r="M90" i="1"/>
  <c r="K89" i="1"/>
  <c r="L91" i="1"/>
  <c r="O89" i="1"/>
  <c r="P89" i="1" s="1"/>
  <c r="W89" i="1" s="1"/>
  <c r="G90" i="1"/>
  <c r="F90" i="1"/>
  <c r="J90" i="1"/>
  <c r="I90" i="1"/>
  <c r="H91" i="1"/>
  <c r="E91" i="1"/>
  <c r="C92" i="1"/>
  <c r="D91" i="1"/>
  <c r="R92" i="1" l="1"/>
  <c r="AM92" i="1"/>
  <c r="AL92" i="1"/>
  <c r="T90" i="1"/>
  <c r="O90" i="1"/>
  <c r="P90" i="1" s="1"/>
  <c r="W90" i="1" s="1"/>
  <c r="L92" i="1"/>
  <c r="N91" i="1"/>
  <c r="M91" i="1"/>
  <c r="K90" i="1"/>
  <c r="G91" i="1"/>
  <c r="F91" i="1"/>
  <c r="I91" i="1"/>
  <c r="J91" i="1"/>
  <c r="H92" i="1"/>
  <c r="E92" i="1"/>
  <c r="D92" i="1"/>
  <c r="C93" i="1"/>
  <c r="R93" i="1" l="1"/>
  <c r="AM93" i="1"/>
  <c r="AL93" i="1"/>
  <c r="T91" i="1"/>
  <c r="O91" i="1"/>
  <c r="P91" i="1" s="1"/>
  <c r="W91" i="1" s="1"/>
  <c r="M92" i="1"/>
  <c r="N92" i="1"/>
  <c r="L93" i="1"/>
  <c r="K91" i="1"/>
  <c r="H93" i="1"/>
  <c r="E93" i="1"/>
  <c r="J92" i="1"/>
  <c r="I92" i="1"/>
  <c r="F92" i="1"/>
  <c r="G92" i="1"/>
  <c r="D93" i="1"/>
  <c r="C94" i="1"/>
  <c r="R94" i="1" l="1"/>
  <c r="AM94" i="1"/>
  <c r="AL94" i="1"/>
  <c r="T92" i="1"/>
  <c r="M93" i="1"/>
  <c r="N93" i="1"/>
  <c r="K92" i="1"/>
  <c r="O92" i="1"/>
  <c r="P92" i="1" s="1"/>
  <c r="W92" i="1" s="1"/>
  <c r="L94" i="1"/>
  <c r="H94" i="1"/>
  <c r="E94" i="1"/>
  <c r="F93" i="1"/>
  <c r="G93" i="1"/>
  <c r="J93" i="1"/>
  <c r="I93" i="1"/>
  <c r="C95" i="1"/>
  <c r="D94" i="1"/>
  <c r="R95" i="1" l="1"/>
  <c r="AM95" i="1"/>
  <c r="AL95" i="1"/>
  <c r="T93" i="1"/>
  <c r="O93" i="1"/>
  <c r="P93" i="1" s="1"/>
  <c r="W93" i="1" s="1"/>
  <c r="K93" i="1"/>
  <c r="L95" i="1"/>
  <c r="N94" i="1"/>
  <c r="M94" i="1"/>
  <c r="H95" i="1"/>
  <c r="E95" i="1"/>
  <c r="F94" i="1"/>
  <c r="G94" i="1"/>
  <c r="I94" i="1"/>
  <c r="J94" i="1"/>
  <c r="D95" i="1"/>
  <c r="C96" i="1"/>
  <c r="R96" i="1" l="1"/>
  <c r="AM96" i="1"/>
  <c r="AL96" i="1"/>
  <c r="T94" i="1"/>
  <c r="N95" i="1"/>
  <c r="M95" i="1"/>
  <c r="L96" i="1"/>
  <c r="O94" i="1"/>
  <c r="P94" i="1" s="1"/>
  <c r="W94" i="1" s="1"/>
  <c r="K94" i="1"/>
  <c r="H96" i="1"/>
  <c r="E96" i="1"/>
  <c r="G95" i="1"/>
  <c r="F95" i="1"/>
  <c r="J95" i="1"/>
  <c r="I95" i="1"/>
  <c r="C97" i="1"/>
  <c r="D96" i="1"/>
  <c r="R97" i="1" l="1"/>
  <c r="AM97" i="1"/>
  <c r="AL97" i="1"/>
  <c r="T95" i="1"/>
  <c r="M96" i="1"/>
  <c r="N96" i="1"/>
  <c r="O95" i="1"/>
  <c r="P95" i="1" s="1"/>
  <c r="W95" i="1" s="1"/>
  <c r="L97" i="1"/>
  <c r="K95" i="1"/>
  <c r="G96" i="1"/>
  <c r="F96" i="1"/>
  <c r="H97" i="1"/>
  <c r="E97" i="1"/>
  <c r="J96" i="1"/>
  <c r="I96" i="1"/>
  <c r="D97" i="1"/>
  <c r="C98" i="1"/>
  <c r="R98" i="1" l="1"/>
  <c r="AM98" i="1"/>
  <c r="AL98" i="1"/>
  <c r="T96" i="1"/>
  <c r="O96" i="1"/>
  <c r="P96" i="1" s="1"/>
  <c r="W96" i="1" s="1"/>
  <c r="L98" i="1"/>
  <c r="N97" i="1"/>
  <c r="M97" i="1"/>
  <c r="K96" i="1"/>
  <c r="I97" i="1"/>
  <c r="J97" i="1"/>
  <c r="G97" i="1"/>
  <c r="F97" i="1"/>
  <c r="H98" i="1"/>
  <c r="E98" i="1"/>
  <c r="D98" i="1"/>
  <c r="C99" i="1"/>
  <c r="R99" i="1" l="1"/>
  <c r="AM99" i="1"/>
  <c r="AL99" i="1"/>
  <c r="T97" i="1"/>
  <c r="O97" i="1"/>
  <c r="P97" i="1" s="1"/>
  <c r="W97" i="1" s="1"/>
  <c r="N98" i="1"/>
  <c r="M98" i="1"/>
  <c r="L99" i="1"/>
  <c r="K97" i="1"/>
  <c r="G98" i="1"/>
  <c r="F98" i="1"/>
  <c r="J98" i="1"/>
  <c r="I98" i="1"/>
  <c r="H99" i="1"/>
  <c r="E99" i="1"/>
  <c r="C100" i="1"/>
  <c r="D99" i="1"/>
  <c r="R100" i="1" l="1"/>
  <c r="AM100" i="1"/>
  <c r="AL100" i="1"/>
  <c r="T98" i="1"/>
  <c r="O98" i="1"/>
  <c r="P98" i="1" s="1"/>
  <c r="W98" i="1" s="1"/>
  <c r="L100" i="1"/>
  <c r="N99" i="1"/>
  <c r="M99" i="1"/>
  <c r="K98" i="1"/>
  <c r="F99" i="1"/>
  <c r="G99" i="1"/>
  <c r="I99" i="1"/>
  <c r="J99" i="1"/>
  <c r="H100" i="1"/>
  <c r="E100" i="1"/>
  <c r="C101" i="1"/>
  <c r="D100" i="1"/>
  <c r="R101" i="1" l="1"/>
  <c r="AM101" i="1"/>
  <c r="AL101" i="1"/>
  <c r="T99" i="1"/>
  <c r="O99" i="1"/>
  <c r="P99" i="1" s="1"/>
  <c r="W99" i="1" s="1"/>
  <c r="M100" i="1"/>
  <c r="N100" i="1"/>
  <c r="L101" i="1"/>
  <c r="K99" i="1"/>
  <c r="G100" i="1"/>
  <c r="F100" i="1"/>
  <c r="J100" i="1"/>
  <c r="I100" i="1"/>
  <c r="H101" i="1"/>
  <c r="E101" i="1"/>
  <c r="C102" i="1"/>
  <c r="D101" i="1"/>
  <c r="R102" i="1" l="1"/>
  <c r="AM102" i="1"/>
  <c r="AL102" i="1"/>
  <c r="T100" i="1"/>
  <c r="O100" i="1"/>
  <c r="P100" i="1" s="1"/>
  <c r="W100" i="1" s="1"/>
  <c r="L102" i="1"/>
  <c r="M101" i="1"/>
  <c r="N101" i="1"/>
  <c r="K100" i="1"/>
  <c r="J101" i="1"/>
  <c r="I101" i="1"/>
  <c r="H102" i="1"/>
  <c r="E102" i="1"/>
  <c r="F101" i="1"/>
  <c r="G101" i="1"/>
  <c r="C103" i="1"/>
  <c r="D102" i="1"/>
  <c r="R103" i="1" l="1"/>
  <c r="AM103" i="1"/>
  <c r="AL103" i="1"/>
  <c r="T101" i="1"/>
  <c r="O101" i="1"/>
  <c r="P101" i="1" s="1"/>
  <c r="W101" i="1" s="1"/>
  <c r="K101" i="1"/>
  <c r="M102" i="1"/>
  <c r="N102" i="1"/>
  <c r="L103" i="1"/>
  <c r="F102" i="1"/>
  <c r="G102" i="1"/>
  <c r="H103" i="1"/>
  <c r="E103" i="1"/>
  <c r="J102" i="1"/>
  <c r="I102" i="1"/>
  <c r="D103" i="1"/>
  <c r="C104" i="1"/>
  <c r="R104" i="1" l="1"/>
  <c r="AM104" i="1"/>
  <c r="AL104" i="1"/>
  <c r="T102" i="1"/>
  <c r="O102" i="1"/>
  <c r="P102" i="1" s="1"/>
  <c r="W102" i="1" s="1"/>
  <c r="K102" i="1"/>
  <c r="L104" i="1"/>
  <c r="N103" i="1"/>
  <c r="M103" i="1"/>
  <c r="G103" i="1"/>
  <c r="F103" i="1"/>
  <c r="H104" i="1"/>
  <c r="E104" i="1"/>
  <c r="J103" i="1"/>
  <c r="I103" i="1"/>
  <c r="D104" i="1"/>
  <c r="C105" i="1"/>
  <c r="R105" i="1" l="1"/>
  <c r="AM105" i="1"/>
  <c r="AL105" i="1"/>
  <c r="T103" i="1"/>
  <c r="O103" i="1"/>
  <c r="P103" i="1" s="1"/>
  <c r="W103" i="1" s="1"/>
  <c r="K103" i="1"/>
  <c r="N104" i="1"/>
  <c r="M104" i="1"/>
  <c r="L105" i="1"/>
  <c r="J104" i="1"/>
  <c r="I104" i="1"/>
  <c r="H105" i="1"/>
  <c r="E105" i="1"/>
  <c r="G104" i="1"/>
  <c r="F104" i="1"/>
  <c r="D105" i="1"/>
  <c r="C106" i="1"/>
  <c r="R106" i="1" l="1"/>
  <c r="AM106" i="1"/>
  <c r="AL106" i="1"/>
  <c r="T104" i="1"/>
  <c r="O104" i="1"/>
  <c r="P104" i="1" s="1"/>
  <c r="W104" i="1" s="1"/>
  <c r="L106" i="1"/>
  <c r="M105" i="1"/>
  <c r="N105" i="1"/>
  <c r="K104" i="1"/>
  <c r="G105" i="1"/>
  <c r="F105" i="1"/>
  <c r="H106" i="1"/>
  <c r="E106" i="1"/>
  <c r="I105" i="1"/>
  <c r="J105" i="1"/>
  <c r="D106" i="1"/>
  <c r="C107" i="1"/>
  <c r="R107" i="1" l="1"/>
  <c r="AM107" i="1"/>
  <c r="AL107" i="1"/>
  <c r="T105" i="1"/>
  <c r="N106" i="1"/>
  <c r="M106" i="1"/>
  <c r="L107" i="1"/>
  <c r="O105" i="1"/>
  <c r="P105" i="1" s="1"/>
  <c r="W105" i="1" s="1"/>
  <c r="K105" i="1"/>
  <c r="J106" i="1"/>
  <c r="I106" i="1"/>
  <c r="G106" i="1"/>
  <c r="F106" i="1"/>
  <c r="H107" i="1"/>
  <c r="E107" i="1"/>
  <c r="C108" i="1"/>
  <c r="D107" i="1"/>
  <c r="R108" i="1" l="1"/>
  <c r="AM108" i="1"/>
  <c r="AL108" i="1"/>
  <c r="T106" i="1"/>
  <c r="N107" i="1"/>
  <c r="M107" i="1"/>
  <c r="K106" i="1"/>
  <c r="O106" i="1"/>
  <c r="P106" i="1" s="1"/>
  <c r="W106" i="1" s="1"/>
  <c r="L108" i="1"/>
  <c r="H108" i="1"/>
  <c r="E108" i="1"/>
  <c r="I107" i="1"/>
  <c r="J107" i="1"/>
  <c r="G107" i="1"/>
  <c r="F107" i="1"/>
  <c r="D108" i="1"/>
  <c r="C109" i="1"/>
  <c r="R109" i="1" l="1"/>
  <c r="AM109" i="1"/>
  <c r="AL109" i="1"/>
  <c r="T107" i="1"/>
  <c r="N108" i="1"/>
  <c r="M108" i="1"/>
  <c r="L109" i="1"/>
  <c r="O107" i="1"/>
  <c r="P107" i="1" s="1"/>
  <c r="W107" i="1" s="1"/>
  <c r="K107" i="1"/>
  <c r="G108" i="1"/>
  <c r="F108" i="1"/>
  <c r="H109" i="1"/>
  <c r="E109" i="1"/>
  <c r="I108" i="1"/>
  <c r="J108" i="1"/>
  <c r="C110" i="1"/>
  <c r="D109" i="1"/>
  <c r="R110" i="1" l="1"/>
  <c r="AM110" i="1"/>
  <c r="AL110" i="1"/>
  <c r="T108" i="1"/>
  <c r="M109" i="1"/>
  <c r="N109" i="1"/>
  <c r="K108" i="1"/>
  <c r="L110" i="1"/>
  <c r="O108" i="1"/>
  <c r="P108" i="1" s="1"/>
  <c r="W108" i="1" s="1"/>
  <c r="J109" i="1"/>
  <c r="I109" i="1"/>
  <c r="H110" i="1"/>
  <c r="E110" i="1"/>
  <c r="F109" i="1"/>
  <c r="G109" i="1"/>
  <c r="C111" i="1"/>
  <c r="D110" i="1"/>
  <c r="R111" i="1" l="1"/>
  <c r="AM111" i="1"/>
  <c r="AL111" i="1"/>
  <c r="T109" i="1"/>
  <c r="O109" i="1"/>
  <c r="P109" i="1" s="1"/>
  <c r="W109" i="1" s="1"/>
  <c r="K109" i="1"/>
  <c r="L111" i="1"/>
  <c r="M110" i="1"/>
  <c r="N110" i="1"/>
  <c r="F110" i="1"/>
  <c r="G110" i="1"/>
  <c r="J110" i="1"/>
  <c r="I110" i="1"/>
  <c r="H111" i="1"/>
  <c r="E111" i="1"/>
  <c r="D111" i="1"/>
  <c r="C112" i="1"/>
  <c r="R112" i="1" l="1"/>
  <c r="AM112" i="1"/>
  <c r="AL112" i="1"/>
  <c r="T110" i="1"/>
  <c r="M111" i="1"/>
  <c r="N111" i="1"/>
  <c r="O110" i="1"/>
  <c r="P110" i="1" s="1"/>
  <c r="W110" i="1" s="1"/>
  <c r="L112" i="1"/>
  <c r="K110" i="1"/>
  <c r="G111" i="1"/>
  <c r="F111" i="1"/>
  <c r="J111" i="1"/>
  <c r="I111" i="1"/>
  <c r="H112" i="1"/>
  <c r="E112" i="1"/>
  <c r="D112" i="1"/>
  <c r="C113" i="1"/>
  <c r="R113" i="1" l="1"/>
  <c r="AM113" i="1"/>
  <c r="AL113" i="1"/>
  <c r="T111" i="1"/>
  <c r="O111" i="1"/>
  <c r="P111" i="1" s="1"/>
  <c r="W111" i="1" s="1"/>
  <c r="K111" i="1"/>
  <c r="L113" i="1"/>
  <c r="N112" i="1"/>
  <c r="M112" i="1"/>
  <c r="J112" i="1"/>
  <c r="I112" i="1"/>
  <c r="G112" i="1"/>
  <c r="F112" i="1"/>
  <c r="H113" i="1"/>
  <c r="E113" i="1"/>
  <c r="D113" i="1"/>
  <c r="C114" i="1"/>
  <c r="R114" i="1" l="1"/>
  <c r="AM114" i="1"/>
  <c r="AL114" i="1"/>
  <c r="T112" i="1"/>
  <c r="N113" i="1"/>
  <c r="M113" i="1"/>
  <c r="K112" i="1"/>
  <c r="L114" i="1"/>
  <c r="O112" i="1"/>
  <c r="P112" i="1" s="1"/>
  <c r="W112" i="1" s="1"/>
  <c r="G113" i="1"/>
  <c r="F113" i="1"/>
  <c r="H114" i="1"/>
  <c r="E114" i="1"/>
  <c r="I113" i="1"/>
  <c r="J113" i="1"/>
  <c r="D114" i="1"/>
  <c r="C115" i="1"/>
  <c r="R115" i="1" l="1"/>
  <c r="AM115" i="1"/>
  <c r="AL115" i="1"/>
  <c r="T113" i="1"/>
  <c r="O113" i="1"/>
  <c r="P113" i="1" s="1"/>
  <c r="W113" i="1" s="1"/>
  <c r="L115" i="1"/>
  <c r="M114" i="1"/>
  <c r="N114" i="1"/>
  <c r="K113" i="1"/>
  <c r="H115" i="1"/>
  <c r="E115" i="1"/>
  <c r="J114" i="1"/>
  <c r="I114" i="1"/>
  <c r="G114" i="1"/>
  <c r="F114" i="1"/>
  <c r="C116" i="1"/>
  <c r="D115" i="1"/>
  <c r="R116" i="1" l="1"/>
  <c r="AM116" i="1"/>
  <c r="AL116" i="1"/>
  <c r="T114" i="1"/>
  <c r="N115" i="1"/>
  <c r="M115" i="1"/>
  <c r="K114" i="1"/>
  <c r="L116" i="1"/>
  <c r="O114" i="1"/>
  <c r="P114" i="1" s="1"/>
  <c r="W114" i="1" s="1"/>
  <c r="G115" i="1"/>
  <c r="F115" i="1"/>
  <c r="H116" i="1"/>
  <c r="E116" i="1"/>
  <c r="I115" i="1"/>
  <c r="J115" i="1"/>
  <c r="C117" i="1"/>
  <c r="D116" i="1"/>
  <c r="R117" i="1" l="1"/>
  <c r="AM117" i="1"/>
  <c r="AL117" i="1"/>
  <c r="T115" i="1"/>
  <c r="L117" i="1"/>
  <c r="O115" i="1"/>
  <c r="P115" i="1" s="1"/>
  <c r="W115" i="1" s="1"/>
  <c r="N116" i="1"/>
  <c r="M116" i="1"/>
  <c r="K115" i="1"/>
  <c r="F116" i="1"/>
  <c r="G116" i="1"/>
  <c r="I116" i="1"/>
  <c r="J116" i="1"/>
  <c r="H117" i="1"/>
  <c r="E117" i="1"/>
  <c r="C118" i="1"/>
  <c r="D117" i="1"/>
  <c r="R118" i="1" l="1"/>
  <c r="AM118" i="1"/>
  <c r="AL118" i="1"/>
  <c r="T116" i="1"/>
  <c r="O116" i="1"/>
  <c r="P116" i="1" s="1"/>
  <c r="W116" i="1" s="1"/>
  <c r="L118" i="1"/>
  <c r="M117" i="1"/>
  <c r="N117" i="1"/>
  <c r="K116" i="1"/>
  <c r="F117" i="1"/>
  <c r="G117" i="1"/>
  <c r="H118" i="1"/>
  <c r="E118" i="1"/>
  <c r="J117" i="1"/>
  <c r="I117" i="1"/>
  <c r="C119" i="1"/>
  <c r="D118" i="1"/>
  <c r="R119" i="1" l="1"/>
  <c r="AM119" i="1"/>
  <c r="AL119" i="1"/>
  <c r="T117" i="1"/>
  <c r="N118" i="1"/>
  <c r="M118" i="1"/>
  <c r="L119" i="1"/>
  <c r="O117" i="1"/>
  <c r="P117" i="1" s="1"/>
  <c r="W117" i="1" s="1"/>
  <c r="K117" i="1"/>
  <c r="I118" i="1"/>
  <c r="J118" i="1"/>
  <c r="H119" i="1"/>
  <c r="E119" i="1"/>
  <c r="F118" i="1"/>
  <c r="G118" i="1"/>
  <c r="D119" i="1"/>
  <c r="C120" i="1"/>
  <c r="R120" i="1" l="1"/>
  <c r="AM120" i="1"/>
  <c r="AL120" i="1"/>
  <c r="T118" i="1"/>
  <c r="L120" i="1"/>
  <c r="M119" i="1"/>
  <c r="N119" i="1"/>
  <c r="O118" i="1"/>
  <c r="P118" i="1" s="1"/>
  <c r="W118" i="1" s="1"/>
  <c r="K118" i="1"/>
  <c r="G119" i="1"/>
  <c r="F119" i="1"/>
  <c r="J119" i="1"/>
  <c r="I119" i="1"/>
  <c r="H120" i="1"/>
  <c r="E120" i="1"/>
  <c r="C121" i="1"/>
  <c r="D120" i="1"/>
  <c r="R121" i="1" l="1"/>
  <c r="AM121" i="1"/>
  <c r="AL121" i="1"/>
  <c r="T119" i="1"/>
  <c r="O119" i="1"/>
  <c r="P119" i="1" s="1"/>
  <c r="W119" i="1" s="1"/>
  <c r="M120" i="1"/>
  <c r="N120" i="1"/>
  <c r="L121" i="1"/>
  <c r="K119" i="1"/>
  <c r="J120" i="1"/>
  <c r="I120" i="1"/>
  <c r="G120" i="1"/>
  <c r="F120" i="1"/>
  <c r="H121" i="1"/>
  <c r="E121" i="1"/>
  <c r="D121" i="1"/>
  <c r="C122" i="1"/>
  <c r="R122" i="1" l="1"/>
  <c r="AM122" i="1"/>
  <c r="AL122" i="1"/>
  <c r="T120" i="1"/>
  <c r="O120" i="1"/>
  <c r="P120" i="1" s="1"/>
  <c r="W120" i="1" s="1"/>
  <c r="L122" i="1"/>
  <c r="N121" i="1"/>
  <c r="M121" i="1"/>
  <c r="K120" i="1"/>
  <c r="I121" i="1"/>
  <c r="J121" i="1"/>
  <c r="G121" i="1"/>
  <c r="F121" i="1"/>
  <c r="H122" i="1"/>
  <c r="E122" i="1"/>
  <c r="D122" i="1"/>
  <c r="C123" i="1"/>
  <c r="R123" i="1" l="1"/>
  <c r="AM123" i="1"/>
  <c r="AL123" i="1"/>
  <c r="T121" i="1"/>
  <c r="O121" i="1"/>
  <c r="P121" i="1" s="1"/>
  <c r="W121" i="1" s="1"/>
  <c r="N122" i="1"/>
  <c r="M122" i="1"/>
  <c r="L123" i="1"/>
  <c r="K121" i="1"/>
  <c r="J122" i="1"/>
  <c r="I122" i="1"/>
  <c r="H123" i="1"/>
  <c r="E123" i="1"/>
  <c r="G122" i="1"/>
  <c r="F122" i="1"/>
  <c r="C124" i="1"/>
  <c r="D123" i="1"/>
  <c r="R124" i="1" l="1"/>
  <c r="AM124" i="1"/>
  <c r="AL124" i="1"/>
  <c r="T122" i="1"/>
  <c r="O122" i="1"/>
  <c r="P122" i="1" s="1"/>
  <c r="W122" i="1" s="1"/>
  <c r="L124" i="1"/>
  <c r="N123" i="1"/>
  <c r="M123" i="1"/>
  <c r="K122" i="1"/>
  <c r="G123" i="1"/>
  <c r="F123" i="1"/>
  <c r="I123" i="1"/>
  <c r="J123" i="1"/>
  <c r="H124" i="1"/>
  <c r="E124" i="1"/>
  <c r="C125" i="1"/>
  <c r="D124" i="1"/>
  <c r="R125" i="1" l="1"/>
  <c r="AM125" i="1"/>
  <c r="AL125" i="1"/>
  <c r="T123" i="1"/>
  <c r="O123" i="1"/>
  <c r="P123" i="1" s="1"/>
  <c r="W123" i="1" s="1"/>
  <c r="N124" i="1"/>
  <c r="M124" i="1"/>
  <c r="L125" i="1"/>
  <c r="K123" i="1"/>
  <c r="G124" i="1"/>
  <c r="F124" i="1"/>
  <c r="H125" i="1"/>
  <c r="E125" i="1"/>
  <c r="J124" i="1"/>
  <c r="I124" i="1"/>
  <c r="C126" i="1"/>
  <c r="D125" i="1"/>
  <c r="R126" i="1" l="1"/>
  <c r="AM126" i="1"/>
  <c r="AL126" i="1"/>
  <c r="T124" i="1"/>
  <c r="O124" i="1"/>
  <c r="P124" i="1" s="1"/>
  <c r="W124" i="1" s="1"/>
  <c r="L126" i="1"/>
  <c r="M125" i="1"/>
  <c r="N125" i="1"/>
  <c r="K124" i="1"/>
  <c r="F125" i="1"/>
  <c r="G125" i="1"/>
  <c r="H126" i="1"/>
  <c r="E126" i="1"/>
  <c r="J125" i="1"/>
  <c r="I125" i="1"/>
  <c r="C127" i="1"/>
  <c r="D126" i="1"/>
  <c r="R127" i="1" l="1"/>
  <c r="AM127" i="1"/>
  <c r="AL127" i="1"/>
  <c r="T125" i="1"/>
  <c r="N126" i="1"/>
  <c r="M126" i="1"/>
  <c r="L127" i="1"/>
  <c r="O125" i="1"/>
  <c r="P125" i="1" s="1"/>
  <c r="W125" i="1" s="1"/>
  <c r="K125" i="1"/>
  <c r="F126" i="1"/>
  <c r="G126" i="1"/>
  <c r="I126" i="1"/>
  <c r="J126" i="1"/>
  <c r="H127" i="1"/>
  <c r="E127" i="1"/>
  <c r="D127" i="1"/>
  <c r="C128" i="1"/>
  <c r="R128" i="1" l="1"/>
  <c r="AM128" i="1"/>
  <c r="AL128" i="1"/>
  <c r="T126" i="1"/>
  <c r="N127" i="1"/>
  <c r="M127" i="1"/>
  <c r="L128" i="1"/>
  <c r="O126" i="1"/>
  <c r="P126" i="1" s="1"/>
  <c r="W126" i="1" s="1"/>
  <c r="K126" i="1"/>
  <c r="J127" i="1"/>
  <c r="I127" i="1"/>
  <c r="H128" i="1"/>
  <c r="E128" i="1"/>
  <c r="G127" i="1"/>
  <c r="F127" i="1"/>
  <c r="D128" i="1"/>
  <c r="C129" i="1"/>
  <c r="R129" i="1" l="1"/>
  <c r="AM129" i="1"/>
  <c r="AL129" i="1"/>
  <c r="T127" i="1"/>
  <c r="M128" i="1"/>
  <c r="N128" i="1"/>
  <c r="K127" i="1"/>
  <c r="L129" i="1"/>
  <c r="O127" i="1"/>
  <c r="P127" i="1" s="1"/>
  <c r="W127" i="1" s="1"/>
  <c r="G128" i="1"/>
  <c r="F128" i="1"/>
  <c r="H129" i="1"/>
  <c r="E129" i="1"/>
  <c r="J128" i="1"/>
  <c r="I128" i="1"/>
  <c r="D129" i="1"/>
  <c r="C130" i="1"/>
  <c r="R130" i="1" l="1"/>
  <c r="AM130" i="1"/>
  <c r="AL130" i="1"/>
  <c r="T128" i="1"/>
  <c r="O128" i="1"/>
  <c r="P128" i="1" s="1"/>
  <c r="W128" i="1" s="1"/>
  <c r="K128" i="1"/>
  <c r="L130" i="1"/>
  <c r="M129" i="1"/>
  <c r="N129" i="1"/>
  <c r="G129" i="1"/>
  <c r="F129" i="1"/>
  <c r="I129" i="1"/>
  <c r="J129" i="1"/>
  <c r="H130" i="1"/>
  <c r="E130" i="1"/>
  <c r="D130" i="1"/>
  <c r="C131" i="1"/>
  <c r="R131" i="1" l="1"/>
  <c r="AM131" i="1"/>
  <c r="AL131" i="1"/>
  <c r="T129" i="1"/>
  <c r="N130" i="1"/>
  <c r="M130" i="1"/>
  <c r="K129" i="1"/>
  <c r="O129" i="1"/>
  <c r="P129" i="1" s="1"/>
  <c r="W129" i="1" s="1"/>
  <c r="L131" i="1"/>
  <c r="G130" i="1"/>
  <c r="F130" i="1"/>
  <c r="J130" i="1"/>
  <c r="I130" i="1"/>
  <c r="H131" i="1"/>
  <c r="E131" i="1"/>
  <c r="C132" i="1"/>
  <c r="D131" i="1"/>
  <c r="R132" i="1" l="1"/>
  <c r="AM132" i="1"/>
  <c r="AL132" i="1"/>
  <c r="T130" i="1"/>
  <c r="N131" i="1"/>
  <c r="M131" i="1"/>
  <c r="O130" i="1"/>
  <c r="P130" i="1" s="1"/>
  <c r="W130" i="1" s="1"/>
  <c r="L132" i="1"/>
  <c r="K130" i="1"/>
  <c r="F131" i="1"/>
  <c r="G131" i="1"/>
  <c r="I131" i="1"/>
  <c r="J131" i="1"/>
  <c r="H132" i="1"/>
  <c r="E132" i="1"/>
  <c r="D132" i="1"/>
  <c r="C133" i="1"/>
  <c r="R133" i="1" l="1"/>
  <c r="AM133" i="1"/>
  <c r="AL133" i="1"/>
  <c r="T131" i="1"/>
  <c r="O131" i="1"/>
  <c r="P131" i="1" s="1"/>
  <c r="W131" i="1" s="1"/>
  <c r="L133" i="1"/>
  <c r="N132" i="1"/>
  <c r="M132" i="1"/>
  <c r="K131" i="1"/>
  <c r="F132" i="1"/>
  <c r="G132" i="1"/>
  <c r="J132" i="1"/>
  <c r="I132" i="1"/>
  <c r="H133" i="1"/>
  <c r="E133" i="1"/>
  <c r="C134" i="1"/>
  <c r="D133" i="1"/>
  <c r="R134" i="1" l="1"/>
  <c r="AM134" i="1"/>
  <c r="AL134" i="1"/>
  <c r="T132" i="1"/>
  <c r="O132" i="1"/>
  <c r="P132" i="1" s="1"/>
  <c r="W132" i="1" s="1"/>
  <c r="M133" i="1"/>
  <c r="N133" i="1"/>
  <c r="K132" i="1"/>
  <c r="L134" i="1"/>
  <c r="J133" i="1"/>
  <c r="I133" i="1"/>
  <c r="H134" i="1"/>
  <c r="E134" i="1"/>
  <c r="F133" i="1"/>
  <c r="G133" i="1"/>
  <c r="C135" i="1"/>
  <c r="D134" i="1"/>
  <c r="R135" i="1" l="1"/>
  <c r="AM135" i="1"/>
  <c r="AL135" i="1"/>
  <c r="T133" i="1"/>
  <c r="O133" i="1"/>
  <c r="P133" i="1" s="1"/>
  <c r="W133" i="1" s="1"/>
  <c r="N134" i="1"/>
  <c r="M134" i="1"/>
  <c r="L135" i="1"/>
  <c r="K133" i="1"/>
  <c r="G134" i="1"/>
  <c r="F134" i="1"/>
  <c r="J134" i="1"/>
  <c r="I134" i="1"/>
  <c r="H135" i="1"/>
  <c r="E135" i="1"/>
  <c r="D135" i="1"/>
  <c r="C136" i="1"/>
  <c r="R136" i="1" l="1"/>
  <c r="AM136" i="1"/>
  <c r="AL136" i="1"/>
  <c r="T134" i="1"/>
  <c r="L136" i="1"/>
  <c r="N135" i="1"/>
  <c r="M135" i="1"/>
  <c r="O134" i="1"/>
  <c r="P134" i="1" s="1"/>
  <c r="W134" i="1" s="1"/>
  <c r="K134" i="1"/>
  <c r="J135" i="1"/>
  <c r="I135" i="1"/>
  <c r="G135" i="1"/>
  <c r="F135" i="1"/>
  <c r="H136" i="1"/>
  <c r="E136" i="1"/>
  <c r="D136" i="1"/>
  <c r="C137" i="1"/>
  <c r="R137" i="1" l="1"/>
  <c r="AM137" i="1"/>
  <c r="AL137" i="1"/>
  <c r="T135" i="1"/>
  <c r="O135" i="1"/>
  <c r="P135" i="1" s="1"/>
  <c r="W135" i="1" s="1"/>
  <c r="N136" i="1"/>
  <c r="M136" i="1"/>
  <c r="K135" i="1"/>
  <c r="L137" i="1"/>
  <c r="J136" i="1"/>
  <c r="I136" i="1"/>
  <c r="H137" i="1"/>
  <c r="E137" i="1"/>
  <c r="G136" i="1"/>
  <c r="F136" i="1"/>
  <c r="D137" i="1"/>
  <c r="C138" i="1"/>
  <c r="R138" i="1" l="1"/>
  <c r="AM138" i="1"/>
  <c r="AL138" i="1"/>
  <c r="T136" i="1"/>
  <c r="O136" i="1"/>
  <c r="P136" i="1" s="1"/>
  <c r="W136" i="1" s="1"/>
  <c r="L138" i="1"/>
  <c r="M137" i="1"/>
  <c r="N137" i="1"/>
  <c r="K136" i="1"/>
  <c r="G137" i="1"/>
  <c r="F137" i="1"/>
  <c r="I137" i="1"/>
  <c r="J137" i="1"/>
  <c r="H138" i="1"/>
  <c r="E138" i="1"/>
  <c r="D138" i="1"/>
  <c r="C139" i="1"/>
  <c r="R139" i="1" l="1"/>
  <c r="AM139" i="1"/>
  <c r="AL139" i="1"/>
  <c r="T137" i="1"/>
  <c r="M138" i="1"/>
  <c r="N138" i="1"/>
  <c r="L139" i="1"/>
  <c r="K137" i="1"/>
  <c r="O137" i="1"/>
  <c r="P137" i="1" s="1"/>
  <c r="W137" i="1" s="1"/>
  <c r="G138" i="1"/>
  <c r="F138" i="1"/>
  <c r="H139" i="1"/>
  <c r="E139" i="1"/>
  <c r="J138" i="1"/>
  <c r="I138" i="1"/>
  <c r="C140" i="1"/>
  <c r="D139" i="1"/>
  <c r="R140" i="1" l="1"/>
  <c r="AM140" i="1"/>
  <c r="AL140" i="1"/>
  <c r="T138" i="1"/>
  <c r="N139" i="1"/>
  <c r="M139" i="1"/>
  <c r="K138" i="1"/>
  <c r="O138" i="1"/>
  <c r="P138" i="1" s="1"/>
  <c r="W138" i="1" s="1"/>
  <c r="L140" i="1"/>
  <c r="I139" i="1"/>
  <c r="J139" i="1"/>
  <c r="F139" i="1"/>
  <c r="G139" i="1"/>
  <c r="H140" i="1"/>
  <c r="E140" i="1"/>
  <c r="D140" i="1"/>
  <c r="C141" i="1"/>
  <c r="R141" i="1" l="1"/>
  <c r="AM141" i="1"/>
  <c r="AL141" i="1"/>
  <c r="T139" i="1"/>
  <c r="N140" i="1"/>
  <c r="M140" i="1"/>
  <c r="L141" i="1"/>
  <c r="O139" i="1"/>
  <c r="P139" i="1" s="1"/>
  <c r="W139" i="1" s="1"/>
  <c r="K139" i="1"/>
  <c r="I140" i="1"/>
  <c r="J140" i="1"/>
  <c r="G140" i="1"/>
  <c r="F140" i="1"/>
  <c r="H141" i="1"/>
  <c r="E141" i="1"/>
  <c r="C142" i="1"/>
  <c r="D141" i="1"/>
  <c r="R142" i="1" l="1"/>
  <c r="AM142" i="1"/>
  <c r="AL142" i="1"/>
  <c r="T140" i="1"/>
  <c r="M141" i="1"/>
  <c r="N141" i="1"/>
  <c r="O140" i="1"/>
  <c r="P140" i="1" s="1"/>
  <c r="W140" i="1" s="1"/>
  <c r="L142" i="1"/>
  <c r="K140" i="1"/>
  <c r="F141" i="1"/>
  <c r="G141" i="1"/>
  <c r="J141" i="1"/>
  <c r="I141" i="1"/>
  <c r="H142" i="1"/>
  <c r="E142" i="1"/>
  <c r="C143" i="1"/>
  <c r="D142" i="1"/>
  <c r="R143" i="1" l="1"/>
  <c r="AM143" i="1"/>
  <c r="AL143" i="1"/>
  <c r="T141" i="1"/>
  <c r="M142" i="1"/>
  <c r="N142" i="1"/>
  <c r="O141" i="1"/>
  <c r="P141" i="1" s="1"/>
  <c r="W141" i="1" s="1"/>
  <c r="L143" i="1"/>
  <c r="K141" i="1"/>
  <c r="G142" i="1"/>
  <c r="F142" i="1"/>
  <c r="H143" i="1"/>
  <c r="E143" i="1"/>
  <c r="I142" i="1"/>
  <c r="J142" i="1"/>
  <c r="D143" i="1"/>
  <c r="C144" i="1"/>
  <c r="R144" i="1" l="1"/>
  <c r="AM144" i="1"/>
  <c r="AL144" i="1"/>
  <c r="T142" i="1"/>
  <c r="O142" i="1"/>
  <c r="P142" i="1" s="1"/>
  <c r="W142" i="1" s="1"/>
  <c r="K142" i="1"/>
  <c r="L144" i="1"/>
  <c r="N143" i="1"/>
  <c r="M143" i="1"/>
  <c r="J143" i="1"/>
  <c r="I143" i="1"/>
  <c r="G143" i="1"/>
  <c r="F143" i="1"/>
  <c r="H144" i="1"/>
  <c r="E144" i="1"/>
  <c r="D144" i="1"/>
  <c r="C145" i="1"/>
  <c r="R145" i="1" l="1"/>
  <c r="AM145" i="1"/>
  <c r="AL145" i="1"/>
  <c r="T143" i="1"/>
  <c r="O143" i="1"/>
  <c r="P143" i="1" s="1"/>
  <c r="W143" i="1" s="1"/>
  <c r="N144" i="1"/>
  <c r="M144" i="1"/>
  <c r="L145" i="1"/>
  <c r="K143" i="1"/>
  <c r="G144" i="1"/>
  <c r="F144" i="1"/>
  <c r="J144" i="1"/>
  <c r="I144" i="1"/>
  <c r="H145" i="1"/>
  <c r="E145" i="1"/>
  <c r="D145" i="1"/>
  <c r="C146" i="1"/>
  <c r="R146" i="1" l="1"/>
  <c r="AM146" i="1"/>
  <c r="AL146" i="1"/>
  <c r="T144" i="1"/>
  <c r="N145" i="1"/>
  <c r="M145" i="1"/>
  <c r="O144" i="1"/>
  <c r="P144" i="1" s="1"/>
  <c r="W144" i="1" s="1"/>
  <c r="L146" i="1"/>
  <c r="K144" i="1"/>
  <c r="G145" i="1"/>
  <c r="F145" i="1"/>
  <c r="I145" i="1"/>
  <c r="J145" i="1"/>
  <c r="H146" i="1"/>
  <c r="E146" i="1"/>
  <c r="D146" i="1"/>
  <c r="C147" i="1"/>
  <c r="R147" i="1" l="1"/>
  <c r="AM147" i="1"/>
  <c r="AL147" i="1"/>
  <c r="T145" i="1"/>
  <c r="L147" i="1"/>
  <c r="O145" i="1"/>
  <c r="P145" i="1" s="1"/>
  <c r="W145" i="1" s="1"/>
  <c r="M146" i="1"/>
  <c r="N146" i="1"/>
  <c r="K145" i="1"/>
  <c r="G146" i="1"/>
  <c r="F146" i="1"/>
  <c r="J146" i="1"/>
  <c r="I146" i="1"/>
  <c r="H147" i="1"/>
  <c r="E147" i="1"/>
  <c r="C148" i="1"/>
  <c r="D147" i="1"/>
  <c r="R148" i="1" l="1"/>
  <c r="AM148" i="1"/>
  <c r="AL148" i="1"/>
  <c r="T146" i="1"/>
  <c r="K146" i="1"/>
  <c r="N147" i="1"/>
  <c r="M147" i="1"/>
  <c r="L148" i="1"/>
  <c r="O146" i="1"/>
  <c r="P146" i="1" s="1"/>
  <c r="W146" i="1" s="1"/>
  <c r="I147" i="1"/>
  <c r="J147" i="1"/>
  <c r="G147" i="1"/>
  <c r="F147" i="1"/>
  <c r="H148" i="1"/>
  <c r="E148" i="1"/>
  <c r="D148" i="1"/>
  <c r="C149" i="1"/>
  <c r="R149" i="1" l="1"/>
  <c r="AM149" i="1"/>
  <c r="AL149" i="1"/>
  <c r="T147" i="1"/>
  <c r="O147" i="1"/>
  <c r="P147" i="1" s="1"/>
  <c r="W147" i="1" s="1"/>
  <c r="L149" i="1"/>
  <c r="M148" i="1"/>
  <c r="N148" i="1"/>
  <c r="K147" i="1"/>
  <c r="G148" i="1"/>
  <c r="F148" i="1"/>
  <c r="I148" i="1"/>
  <c r="J148" i="1"/>
  <c r="H149" i="1"/>
  <c r="E149" i="1"/>
  <c r="C150" i="1"/>
  <c r="D149" i="1"/>
  <c r="R150" i="1" l="1"/>
  <c r="AM150" i="1"/>
  <c r="AL150" i="1"/>
  <c r="T148" i="1"/>
  <c r="M149" i="1"/>
  <c r="N149" i="1"/>
  <c r="L150" i="1"/>
  <c r="O148" i="1"/>
  <c r="P148" i="1" s="1"/>
  <c r="W148" i="1" s="1"/>
  <c r="K148" i="1"/>
  <c r="F149" i="1"/>
  <c r="G149" i="1"/>
  <c r="H150" i="1"/>
  <c r="E150" i="1"/>
  <c r="J149" i="1"/>
  <c r="I149" i="1"/>
  <c r="C151" i="1"/>
  <c r="D150" i="1"/>
  <c r="R151" i="1" l="1"/>
  <c r="AM151" i="1"/>
  <c r="AL151" i="1"/>
  <c r="T149" i="1"/>
  <c r="N150" i="1"/>
  <c r="M150" i="1"/>
  <c r="O149" i="1"/>
  <c r="P149" i="1" s="1"/>
  <c r="W149" i="1" s="1"/>
  <c r="L151" i="1"/>
  <c r="K149" i="1"/>
  <c r="G150" i="1"/>
  <c r="F150" i="1"/>
  <c r="I150" i="1"/>
  <c r="J150" i="1"/>
  <c r="H151" i="1"/>
  <c r="E151" i="1"/>
  <c r="D151" i="1"/>
  <c r="C152" i="1"/>
  <c r="R152" i="1" l="1"/>
  <c r="AM152" i="1"/>
  <c r="AL152" i="1"/>
  <c r="T150" i="1"/>
  <c r="O150" i="1"/>
  <c r="P150" i="1" s="1"/>
  <c r="W150" i="1" s="1"/>
  <c r="L152" i="1"/>
  <c r="M151" i="1"/>
  <c r="N151" i="1"/>
  <c r="K150" i="1"/>
  <c r="G151" i="1"/>
  <c r="F151" i="1"/>
  <c r="J151" i="1"/>
  <c r="I151" i="1"/>
  <c r="H152" i="1"/>
  <c r="E152" i="1"/>
  <c r="C153" i="1"/>
  <c r="D152" i="1"/>
  <c r="R153" i="1" l="1"/>
  <c r="AM153" i="1"/>
  <c r="AL153" i="1"/>
  <c r="T151" i="1"/>
  <c r="N152" i="1"/>
  <c r="M152" i="1"/>
  <c r="K151" i="1"/>
  <c r="L153" i="1"/>
  <c r="O151" i="1"/>
  <c r="P151" i="1" s="1"/>
  <c r="W151" i="1" s="1"/>
  <c r="J152" i="1"/>
  <c r="I152" i="1"/>
  <c r="G152" i="1"/>
  <c r="F152" i="1"/>
  <c r="H153" i="1"/>
  <c r="E153" i="1"/>
  <c r="D153" i="1"/>
  <c r="C154" i="1"/>
  <c r="R154" i="1" l="1"/>
  <c r="AM154" i="1"/>
  <c r="AL154" i="1"/>
  <c r="T152" i="1"/>
  <c r="K152" i="1"/>
  <c r="L154" i="1"/>
  <c r="O152" i="1"/>
  <c r="P152" i="1" s="1"/>
  <c r="W152" i="1" s="1"/>
  <c r="N153" i="1"/>
  <c r="M153" i="1"/>
  <c r="I153" i="1"/>
  <c r="J153" i="1"/>
  <c r="G153" i="1"/>
  <c r="F153" i="1"/>
  <c r="H154" i="1"/>
  <c r="E154" i="1"/>
  <c r="D154" i="1"/>
  <c r="C155" i="1"/>
  <c r="R155" i="1" l="1"/>
  <c r="AM155" i="1"/>
  <c r="AL155" i="1"/>
  <c r="T153" i="1"/>
  <c r="N154" i="1"/>
  <c r="M154" i="1"/>
  <c r="L155" i="1"/>
  <c r="O153" i="1"/>
  <c r="P153" i="1" s="1"/>
  <c r="W153" i="1" s="1"/>
  <c r="K153" i="1"/>
  <c r="J154" i="1"/>
  <c r="I154" i="1"/>
  <c r="G154" i="1"/>
  <c r="F154" i="1"/>
  <c r="H155" i="1"/>
  <c r="E155" i="1"/>
  <c r="C156" i="1"/>
  <c r="D155" i="1"/>
  <c r="R156" i="1" l="1"/>
  <c r="AM156" i="1"/>
  <c r="AL156" i="1"/>
  <c r="T154" i="1"/>
  <c r="K154" i="1"/>
  <c r="N155" i="1"/>
  <c r="M155" i="1"/>
  <c r="L156" i="1"/>
  <c r="O154" i="1"/>
  <c r="P154" i="1" s="1"/>
  <c r="W154" i="1" s="1"/>
  <c r="F155" i="1"/>
  <c r="G155" i="1"/>
  <c r="I155" i="1"/>
  <c r="J155" i="1"/>
  <c r="H156" i="1"/>
  <c r="E156" i="1"/>
  <c r="C157" i="1"/>
  <c r="D156" i="1"/>
  <c r="R157" i="1" l="1"/>
  <c r="AM157" i="1"/>
  <c r="AL157" i="1"/>
  <c r="T155" i="1"/>
  <c r="K155" i="1"/>
  <c r="O155" i="1"/>
  <c r="P155" i="1" s="1"/>
  <c r="W155" i="1" s="1"/>
  <c r="L157" i="1"/>
  <c r="M156" i="1"/>
  <c r="N156" i="1"/>
  <c r="F156" i="1"/>
  <c r="G156" i="1"/>
  <c r="H157" i="1"/>
  <c r="E157" i="1"/>
  <c r="J156" i="1"/>
  <c r="I156" i="1"/>
  <c r="C158" i="1"/>
  <c r="D157" i="1"/>
  <c r="R158" i="1" l="1"/>
  <c r="AM158" i="1"/>
  <c r="AL158" i="1"/>
  <c r="T156" i="1"/>
  <c r="K156" i="1"/>
  <c r="M157" i="1"/>
  <c r="N157" i="1"/>
  <c r="O156" i="1"/>
  <c r="P156" i="1" s="1"/>
  <c r="W156" i="1" s="1"/>
  <c r="L158" i="1"/>
  <c r="F157" i="1"/>
  <c r="G157" i="1"/>
  <c r="H158" i="1"/>
  <c r="E158" i="1"/>
  <c r="J157" i="1"/>
  <c r="I157" i="1"/>
  <c r="C159" i="1"/>
  <c r="D158" i="1"/>
  <c r="R159" i="1" l="1"/>
  <c r="AM159" i="1"/>
  <c r="AL159" i="1"/>
  <c r="T157" i="1"/>
  <c r="O157" i="1"/>
  <c r="P157" i="1" s="1"/>
  <c r="W157" i="1" s="1"/>
  <c r="K157" i="1"/>
  <c r="N158" i="1"/>
  <c r="M158" i="1"/>
  <c r="L159" i="1"/>
  <c r="G158" i="1"/>
  <c r="F158" i="1"/>
  <c r="I158" i="1"/>
  <c r="J158" i="1"/>
  <c r="H159" i="1"/>
  <c r="E159" i="1"/>
  <c r="D159" i="1"/>
  <c r="C160" i="1"/>
  <c r="R160" i="1" l="1"/>
  <c r="AM160" i="1"/>
  <c r="AL160" i="1"/>
  <c r="T158" i="1"/>
  <c r="O158" i="1"/>
  <c r="P158" i="1" s="1"/>
  <c r="W158" i="1" s="1"/>
  <c r="L160" i="1"/>
  <c r="K158" i="1"/>
  <c r="N159" i="1"/>
  <c r="M159" i="1"/>
  <c r="J159" i="1"/>
  <c r="I159" i="1"/>
  <c r="H160" i="1"/>
  <c r="E160" i="1"/>
  <c r="G159" i="1"/>
  <c r="F159" i="1"/>
  <c r="C161" i="1"/>
  <c r="D160" i="1"/>
  <c r="R161" i="1" l="1"/>
  <c r="AM161" i="1"/>
  <c r="AL161" i="1"/>
  <c r="T159" i="1"/>
  <c r="M160" i="1"/>
  <c r="N160" i="1"/>
  <c r="K159" i="1"/>
  <c r="L161" i="1"/>
  <c r="O159" i="1"/>
  <c r="P159" i="1" s="1"/>
  <c r="W159" i="1" s="1"/>
  <c r="G160" i="1"/>
  <c r="F160" i="1"/>
  <c r="J160" i="1"/>
  <c r="I160" i="1"/>
  <c r="H161" i="1"/>
  <c r="E161" i="1"/>
  <c r="D161" i="1"/>
  <c r="C162" i="1"/>
  <c r="R162" i="1" l="1"/>
  <c r="AM162" i="1"/>
  <c r="AL162" i="1"/>
  <c r="T160" i="1"/>
  <c r="L162" i="1"/>
  <c r="O160" i="1"/>
  <c r="P160" i="1" s="1"/>
  <c r="W160" i="1" s="1"/>
  <c r="N161" i="1"/>
  <c r="M161" i="1"/>
  <c r="K160" i="1"/>
  <c r="I161" i="1"/>
  <c r="J161" i="1"/>
  <c r="G161" i="1"/>
  <c r="F161" i="1"/>
  <c r="H162" i="1"/>
  <c r="E162" i="1"/>
  <c r="D162" i="1"/>
  <c r="C163" i="1"/>
  <c r="R163" i="1" l="1"/>
  <c r="AM163" i="1"/>
  <c r="AL163" i="1"/>
  <c r="T161" i="1"/>
  <c r="O161" i="1"/>
  <c r="P161" i="1" s="1"/>
  <c r="W161" i="1" s="1"/>
  <c r="L163" i="1"/>
  <c r="N162" i="1"/>
  <c r="M162" i="1"/>
  <c r="K161" i="1"/>
  <c r="G162" i="1"/>
  <c r="F162" i="1"/>
  <c r="J162" i="1"/>
  <c r="I162" i="1"/>
  <c r="H163" i="1"/>
  <c r="E163" i="1"/>
  <c r="C164" i="1"/>
  <c r="D163" i="1"/>
  <c r="R164" i="1" l="1"/>
  <c r="AM164" i="1"/>
  <c r="AL164" i="1"/>
  <c r="T162" i="1"/>
  <c r="O162" i="1"/>
  <c r="P162" i="1" s="1"/>
  <c r="W162" i="1" s="1"/>
  <c r="L164" i="1"/>
  <c r="N163" i="1"/>
  <c r="M163" i="1"/>
  <c r="K162" i="1"/>
  <c r="G163" i="1"/>
  <c r="F163" i="1"/>
  <c r="H164" i="1"/>
  <c r="E164" i="1"/>
  <c r="I163" i="1"/>
  <c r="J163" i="1"/>
  <c r="C165" i="1"/>
  <c r="D164" i="1"/>
  <c r="R165" i="1" l="1"/>
  <c r="AM165" i="1"/>
  <c r="AL165" i="1"/>
  <c r="T163" i="1"/>
  <c r="O163" i="1"/>
  <c r="P163" i="1" s="1"/>
  <c r="W163" i="1" s="1"/>
  <c r="K163" i="1"/>
  <c r="M164" i="1"/>
  <c r="N164" i="1"/>
  <c r="L165" i="1"/>
  <c r="G164" i="1"/>
  <c r="F164" i="1"/>
  <c r="J164" i="1"/>
  <c r="I164" i="1"/>
  <c r="H165" i="1"/>
  <c r="E165" i="1"/>
  <c r="C166" i="1"/>
  <c r="D165" i="1"/>
  <c r="R166" i="1" l="1"/>
  <c r="AM166" i="1"/>
  <c r="AL166" i="1"/>
  <c r="T164" i="1"/>
  <c r="O164" i="1"/>
  <c r="P164" i="1" s="1"/>
  <c r="W164" i="1" s="1"/>
  <c r="L166" i="1"/>
  <c r="M165" i="1"/>
  <c r="N165" i="1"/>
  <c r="K164" i="1"/>
  <c r="J165" i="1"/>
  <c r="I165" i="1"/>
  <c r="H166" i="1"/>
  <c r="E166" i="1"/>
  <c r="G165" i="1"/>
  <c r="F165" i="1"/>
  <c r="C167" i="1"/>
  <c r="D166" i="1"/>
  <c r="R167" i="1" l="1"/>
  <c r="AM167" i="1"/>
  <c r="AL167" i="1"/>
  <c r="T165" i="1"/>
  <c r="M166" i="1"/>
  <c r="N166" i="1"/>
  <c r="K165" i="1"/>
  <c r="L167" i="1"/>
  <c r="O165" i="1"/>
  <c r="P165" i="1" s="1"/>
  <c r="W165" i="1" s="1"/>
  <c r="H167" i="1"/>
  <c r="E167" i="1"/>
  <c r="J166" i="1"/>
  <c r="I166" i="1"/>
  <c r="G166" i="1"/>
  <c r="F166" i="1"/>
  <c r="D167" i="1"/>
  <c r="C168" i="1"/>
  <c r="R168" i="1" l="1"/>
  <c r="AM168" i="1"/>
  <c r="AL168" i="1"/>
  <c r="T166" i="1"/>
  <c r="K166" i="1"/>
  <c r="O166" i="1"/>
  <c r="P166" i="1" s="1"/>
  <c r="W166" i="1" s="1"/>
  <c r="L168" i="1"/>
  <c r="N167" i="1"/>
  <c r="M167" i="1"/>
  <c r="G167" i="1"/>
  <c r="F167" i="1"/>
  <c r="H168" i="1"/>
  <c r="E168" i="1"/>
  <c r="J167" i="1"/>
  <c r="I167" i="1"/>
  <c r="D168" i="1"/>
  <c r="C169" i="1"/>
  <c r="R169" i="1" l="1"/>
  <c r="AM169" i="1"/>
  <c r="AL169" i="1"/>
  <c r="T167" i="1"/>
  <c r="K167" i="1"/>
  <c r="L169" i="1"/>
  <c r="N168" i="1"/>
  <c r="M168" i="1"/>
  <c r="O167" i="1"/>
  <c r="P167" i="1" s="1"/>
  <c r="W167" i="1" s="1"/>
  <c r="G168" i="1"/>
  <c r="F168" i="1"/>
  <c r="J168" i="1"/>
  <c r="I168" i="1"/>
  <c r="H169" i="1"/>
  <c r="E169" i="1"/>
  <c r="D169" i="1"/>
  <c r="C170" i="1"/>
  <c r="R170" i="1" l="1"/>
  <c r="AM170" i="1"/>
  <c r="AL170" i="1"/>
  <c r="T168" i="1"/>
  <c r="O168" i="1"/>
  <c r="P168" i="1" s="1"/>
  <c r="W168" i="1" s="1"/>
  <c r="M169" i="1"/>
  <c r="N169" i="1"/>
  <c r="L170" i="1"/>
  <c r="K168" i="1"/>
  <c r="G169" i="1"/>
  <c r="F169" i="1"/>
  <c r="I169" i="1"/>
  <c r="J169" i="1"/>
  <c r="H170" i="1"/>
  <c r="E170" i="1"/>
  <c r="D170" i="1"/>
  <c r="C171" i="1"/>
  <c r="R171" i="1" l="1"/>
  <c r="AM171" i="1"/>
  <c r="AL171" i="1"/>
  <c r="T169" i="1"/>
  <c r="K169" i="1"/>
  <c r="O169" i="1"/>
  <c r="P169" i="1" s="1"/>
  <c r="W169" i="1" s="1"/>
  <c r="L171" i="1"/>
  <c r="N170" i="1"/>
  <c r="M170" i="1"/>
  <c r="G170" i="1"/>
  <c r="F170" i="1"/>
  <c r="J170" i="1"/>
  <c r="I170" i="1"/>
  <c r="H171" i="1"/>
  <c r="E171" i="1"/>
  <c r="C172" i="1"/>
  <c r="D171" i="1"/>
  <c r="R172" i="1" l="1"/>
  <c r="AM172" i="1"/>
  <c r="AL172" i="1"/>
  <c r="T170" i="1"/>
  <c r="N171" i="1"/>
  <c r="M171" i="1"/>
  <c r="K170" i="1"/>
  <c r="L172" i="1"/>
  <c r="O170" i="1"/>
  <c r="P170" i="1" s="1"/>
  <c r="W170" i="1" s="1"/>
  <c r="I171" i="1"/>
  <c r="J171" i="1"/>
  <c r="F171" i="1"/>
  <c r="G171" i="1"/>
  <c r="H172" i="1"/>
  <c r="E172" i="1"/>
  <c r="C173" i="1"/>
  <c r="D172" i="1"/>
  <c r="R173" i="1" l="1"/>
  <c r="AM173" i="1"/>
  <c r="AL173" i="1"/>
  <c r="T171" i="1"/>
  <c r="L173" i="1"/>
  <c r="O171" i="1"/>
  <c r="P171" i="1" s="1"/>
  <c r="W171" i="1" s="1"/>
  <c r="N172" i="1"/>
  <c r="M172" i="1"/>
  <c r="K171" i="1"/>
  <c r="F172" i="1"/>
  <c r="G172" i="1"/>
  <c r="H173" i="1"/>
  <c r="E173" i="1"/>
  <c r="I172" i="1"/>
  <c r="J172" i="1"/>
  <c r="C174" i="1"/>
  <c r="D173" i="1"/>
  <c r="R174" i="1" l="1"/>
  <c r="AM174" i="1"/>
  <c r="AL174" i="1"/>
  <c r="T172" i="1"/>
  <c r="O172" i="1"/>
  <c r="P172" i="1" s="1"/>
  <c r="W172" i="1" s="1"/>
  <c r="K172" i="1"/>
  <c r="M173" i="1"/>
  <c r="N173" i="1"/>
  <c r="L174" i="1"/>
  <c r="F173" i="1"/>
  <c r="G173" i="1"/>
  <c r="H174" i="1"/>
  <c r="E174" i="1"/>
  <c r="J173" i="1"/>
  <c r="I173" i="1"/>
  <c r="C175" i="1"/>
  <c r="D174" i="1"/>
  <c r="R175" i="1" l="1"/>
  <c r="AM175" i="1"/>
  <c r="AL175" i="1"/>
  <c r="T173" i="1"/>
  <c r="K173" i="1"/>
  <c r="O173" i="1"/>
  <c r="P173" i="1" s="1"/>
  <c r="W173" i="1" s="1"/>
  <c r="M174" i="1"/>
  <c r="N174" i="1"/>
  <c r="L175" i="1"/>
  <c r="G174" i="1"/>
  <c r="F174" i="1"/>
  <c r="J174" i="1"/>
  <c r="I174" i="1"/>
  <c r="H175" i="1"/>
  <c r="E175" i="1"/>
  <c r="D175" i="1"/>
  <c r="C176" i="1"/>
  <c r="R176" i="1" l="1"/>
  <c r="AM176" i="1"/>
  <c r="AL176" i="1"/>
  <c r="T174" i="1"/>
  <c r="O174" i="1"/>
  <c r="P174" i="1" s="1"/>
  <c r="W174" i="1" s="1"/>
  <c r="L176" i="1"/>
  <c r="M175" i="1"/>
  <c r="N175" i="1"/>
  <c r="K174" i="1"/>
  <c r="J175" i="1"/>
  <c r="I175" i="1"/>
  <c r="H176" i="1"/>
  <c r="E176" i="1"/>
  <c r="G175" i="1"/>
  <c r="F175" i="1"/>
  <c r="D176" i="1"/>
  <c r="C177" i="1"/>
  <c r="R177" i="1" l="1"/>
  <c r="AM177" i="1"/>
  <c r="AL177" i="1"/>
  <c r="T175" i="1"/>
  <c r="N176" i="1"/>
  <c r="M176" i="1"/>
  <c r="L177" i="1"/>
  <c r="K175" i="1"/>
  <c r="O175" i="1"/>
  <c r="P175" i="1" s="1"/>
  <c r="W175" i="1" s="1"/>
  <c r="J176" i="1"/>
  <c r="I176" i="1"/>
  <c r="G176" i="1"/>
  <c r="F176" i="1"/>
  <c r="H177" i="1"/>
  <c r="E177" i="1"/>
  <c r="D177" i="1"/>
  <c r="C178" i="1"/>
  <c r="R178" i="1" l="1"/>
  <c r="AM178" i="1"/>
  <c r="AL178" i="1"/>
  <c r="T176" i="1"/>
  <c r="N177" i="1"/>
  <c r="M177" i="1"/>
  <c r="L178" i="1"/>
  <c r="O176" i="1"/>
  <c r="P176" i="1" s="1"/>
  <c r="W176" i="1" s="1"/>
  <c r="K176" i="1"/>
  <c r="H178" i="1"/>
  <c r="E178" i="1"/>
  <c r="G177" i="1"/>
  <c r="F177" i="1"/>
  <c r="I177" i="1"/>
  <c r="J177" i="1"/>
  <c r="D178" i="1"/>
  <c r="C179" i="1"/>
  <c r="R179" i="1" l="1"/>
  <c r="AM179" i="1"/>
  <c r="AL179" i="1"/>
  <c r="T177" i="1"/>
  <c r="L179" i="1"/>
  <c r="M178" i="1"/>
  <c r="N178" i="1"/>
  <c r="O177" i="1"/>
  <c r="P177" i="1" s="1"/>
  <c r="W177" i="1" s="1"/>
  <c r="K177" i="1"/>
  <c r="G178" i="1"/>
  <c r="F178" i="1"/>
  <c r="H179" i="1"/>
  <c r="E179" i="1"/>
  <c r="J178" i="1"/>
  <c r="I178" i="1"/>
  <c r="C180" i="1"/>
  <c r="D179" i="1"/>
  <c r="R180" i="1" l="1"/>
  <c r="AM180" i="1"/>
  <c r="AL180" i="1"/>
  <c r="T178" i="1"/>
  <c r="O178" i="1"/>
  <c r="P178" i="1" s="1"/>
  <c r="W178" i="1" s="1"/>
  <c r="N179" i="1"/>
  <c r="M179" i="1"/>
  <c r="L180" i="1"/>
  <c r="K178" i="1"/>
  <c r="I179" i="1"/>
  <c r="J179" i="1"/>
  <c r="F179" i="1"/>
  <c r="G179" i="1"/>
  <c r="H180" i="1"/>
  <c r="E180" i="1"/>
  <c r="C181" i="1"/>
  <c r="D180" i="1"/>
  <c r="R181" i="1" l="1"/>
  <c r="AM181" i="1"/>
  <c r="AL181" i="1"/>
  <c r="T179" i="1"/>
  <c r="N180" i="1"/>
  <c r="M180" i="1"/>
  <c r="O179" i="1"/>
  <c r="P179" i="1" s="1"/>
  <c r="W179" i="1" s="1"/>
  <c r="L181" i="1"/>
  <c r="K179" i="1"/>
  <c r="G180" i="1"/>
  <c r="F180" i="1"/>
  <c r="H181" i="1"/>
  <c r="E181" i="1"/>
  <c r="I180" i="1"/>
  <c r="J180" i="1"/>
  <c r="C182" i="1"/>
  <c r="D181" i="1"/>
  <c r="R182" i="1" l="1"/>
  <c r="AM182" i="1"/>
  <c r="AL182" i="1"/>
  <c r="T180" i="1"/>
  <c r="K180" i="1"/>
  <c r="O180" i="1"/>
  <c r="P180" i="1" s="1"/>
  <c r="W180" i="1" s="1"/>
  <c r="L182" i="1"/>
  <c r="M181" i="1"/>
  <c r="N181" i="1"/>
  <c r="G181" i="1"/>
  <c r="F181" i="1"/>
  <c r="H182" i="1"/>
  <c r="E182" i="1"/>
  <c r="J181" i="1"/>
  <c r="I181" i="1"/>
  <c r="C183" i="1"/>
  <c r="D182" i="1"/>
  <c r="R183" i="1" l="1"/>
  <c r="AM183" i="1"/>
  <c r="AL183" i="1"/>
  <c r="T181" i="1"/>
  <c r="K181" i="1"/>
  <c r="N182" i="1"/>
  <c r="M182" i="1"/>
  <c r="O181" i="1"/>
  <c r="P181" i="1" s="1"/>
  <c r="W181" i="1" s="1"/>
  <c r="L183" i="1"/>
  <c r="I182" i="1"/>
  <c r="J182" i="1"/>
  <c r="G182" i="1"/>
  <c r="F182" i="1"/>
  <c r="H183" i="1"/>
  <c r="E183" i="1"/>
  <c r="D183" i="1"/>
  <c r="C184" i="1"/>
  <c r="R184" i="1" l="1"/>
  <c r="AM184" i="1"/>
  <c r="AL184" i="1"/>
  <c r="T182" i="1"/>
  <c r="O182" i="1"/>
  <c r="P182" i="1" s="1"/>
  <c r="W182" i="1" s="1"/>
  <c r="M183" i="1"/>
  <c r="N183" i="1"/>
  <c r="L184" i="1"/>
  <c r="K182" i="1"/>
  <c r="G183" i="1"/>
  <c r="F183" i="1"/>
  <c r="H184" i="1"/>
  <c r="E184" i="1"/>
  <c r="J183" i="1"/>
  <c r="I183" i="1"/>
  <c r="C185" i="1"/>
  <c r="D184" i="1"/>
  <c r="R185" i="1" l="1"/>
  <c r="AM185" i="1"/>
  <c r="AL185" i="1"/>
  <c r="T183" i="1"/>
  <c r="O183" i="1"/>
  <c r="P183" i="1" s="1"/>
  <c r="W183" i="1" s="1"/>
  <c r="L185" i="1"/>
  <c r="M184" i="1"/>
  <c r="N184" i="1"/>
  <c r="K183" i="1"/>
  <c r="G184" i="1"/>
  <c r="F184" i="1"/>
  <c r="J184" i="1"/>
  <c r="I184" i="1"/>
  <c r="H185" i="1"/>
  <c r="E185" i="1"/>
  <c r="D185" i="1"/>
  <c r="C186" i="1"/>
  <c r="R186" i="1" l="1"/>
  <c r="AM186" i="1"/>
  <c r="AL186" i="1"/>
  <c r="T184" i="1"/>
  <c r="K184" i="1"/>
  <c r="N185" i="1"/>
  <c r="M185" i="1"/>
  <c r="L186" i="1"/>
  <c r="O184" i="1"/>
  <c r="P184" i="1" s="1"/>
  <c r="W184" i="1" s="1"/>
  <c r="I185" i="1"/>
  <c r="J185" i="1"/>
  <c r="G185" i="1"/>
  <c r="F185" i="1"/>
  <c r="H186" i="1"/>
  <c r="E186" i="1"/>
  <c r="D186" i="1"/>
  <c r="C187" i="1"/>
  <c r="R187" i="1" l="1"/>
  <c r="AM187" i="1"/>
  <c r="AL187" i="1"/>
  <c r="T185" i="1"/>
  <c r="O185" i="1"/>
  <c r="P185" i="1" s="1"/>
  <c r="W185" i="1" s="1"/>
  <c r="L187" i="1"/>
  <c r="N186" i="1"/>
  <c r="M186" i="1"/>
  <c r="K185" i="1"/>
  <c r="G186" i="1"/>
  <c r="F186" i="1"/>
  <c r="J186" i="1"/>
  <c r="I186" i="1"/>
  <c r="H187" i="1"/>
  <c r="E187" i="1"/>
  <c r="C188" i="1"/>
  <c r="D187" i="1"/>
  <c r="R188" i="1" l="1"/>
  <c r="AM188" i="1"/>
  <c r="AL188" i="1"/>
  <c r="T186" i="1"/>
  <c r="O186" i="1"/>
  <c r="P186" i="1" s="1"/>
  <c r="W186" i="1" s="1"/>
  <c r="N187" i="1"/>
  <c r="M187" i="1"/>
  <c r="L188" i="1"/>
  <c r="K186" i="1"/>
  <c r="F187" i="1"/>
  <c r="G187" i="1"/>
  <c r="H188" i="1"/>
  <c r="E188" i="1"/>
  <c r="I187" i="1"/>
  <c r="J187" i="1"/>
  <c r="C189" i="1"/>
  <c r="D188" i="1"/>
  <c r="R189" i="1" l="1"/>
  <c r="AM189" i="1"/>
  <c r="AL189" i="1"/>
  <c r="T187" i="1"/>
  <c r="M188" i="1"/>
  <c r="N188" i="1"/>
  <c r="O187" i="1"/>
  <c r="P187" i="1" s="1"/>
  <c r="W187" i="1" s="1"/>
  <c r="K187" i="1"/>
  <c r="L189" i="1"/>
  <c r="F188" i="1"/>
  <c r="G188" i="1"/>
  <c r="J188" i="1"/>
  <c r="I188" i="1"/>
  <c r="H189" i="1"/>
  <c r="E189" i="1"/>
  <c r="C190" i="1"/>
  <c r="D189" i="1"/>
  <c r="R190" i="1" l="1"/>
  <c r="AM190" i="1"/>
  <c r="AL190" i="1"/>
  <c r="T188" i="1"/>
  <c r="O188" i="1"/>
  <c r="P188" i="1" s="1"/>
  <c r="W188" i="1" s="1"/>
  <c r="M189" i="1"/>
  <c r="N189" i="1"/>
  <c r="K188" i="1"/>
  <c r="L190" i="1"/>
  <c r="J189" i="1"/>
  <c r="I189" i="1"/>
  <c r="F189" i="1"/>
  <c r="G189" i="1"/>
  <c r="H190" i="1"/>
  <c r="E190" i="1"/>
  <c r="C191" i="1"/>
  <c r="D190" i="1"/>
  <c r="R191" i="1" l="1"/>
  <c r="AM191" i="1"/>
  <c r="AL191" i="1"/>
  <c r="T189" i="1"/>
  <c r="O189" i="1"/>
  <c r="P189" i="1" s="1"/>
  <c r="W189" i="1" s="1"/>
  <c r="K189" i="1"/>
  <c r="N190" i="1"/>
  <c r="M190" i="1"/>
  <c r="L191" i="1"/>
  <c r="H191" i="1"/>
  <c r="E191" i="1"/>
  <c r="I190" i="1"/>
  <c r="J190" i="1"/>
  <c r="G190" i="1"/>
  <c r="F190" i="1"/>
  <c r="D191" i="1"/>
  <c r="C192" i="1"/>
  <c r="R192" i="1" l="1"/>
  <c r="AM192" i="1"/>
  <c r="AL192" i="1"/>
  <c r="T190" i="1"/>
  <c r="O190" i="1"/>
  <c r="P190" i="1" s="1"/>
  <c r="W190" i="1" s="1"/>
  <c r="L192" i="1"/>
  <c r="N191" i="1"/>
  <c r="M191" i="1"/>
  <c r="K190" i="1"/>
  <c r="H192" i="1"/>
  <c r="E192" i="1"/>
  <c r="G191" i="1"/>
  <c r="F191" i="1"/>
  <c r="J191" i="1"/>
  <c r="I191" i="1"/>
  <c r="C193" i="1"/>
  <c r="D192" i="1"/>
  <c r="R193" i="1" l="1"/>
  <c r="AM193" i="1"/>
  <c r="AL193" i="1"/>
  <c r="T191" i="1"/>
  <c r="O191" i="1"/>
  <c r="P191" i="1" s="1"/>
  <c r="W191" i="1" s="1"/>
  <c r="M192" i="1"/>
  <c r="N192" i="1"/>
  <c r="L193" i="1"/>
  <c r="K191" i="1"/>
  <c r="H193" i="1"/>
  <c r="E193" i="1"/>
  <c r="G192" i="1"/>
  <c r="F192" i="1"/>
  <c r="J192" i="1"/>
  <c r="I192" i="1"/>
  <c r="D193" i="1"/>
  <c r="C194" i="1"/>
  <c r="R194" i="1" l="1"/>
  <c r="AM194" i="1"/>
  <c r="AL194" i="1"/>
  <c r="T192" i="1"/>
  <c r="O192" i="1"/>
  <c r="P192" i="1" s="1"/>
  <c r="W192" i="1" s="1"/>
  <c r="L194" i="1"/>
  <c r="M193" i="1"/>
  <c r="N193" i="1"/>
  <c r="K192" i="1"/>
  <c r="H194" i="1"/>
  <c r="E194" i="1"/>
  <c r="G193" i="1"/>
  <c r="F193" i="1"/>
  <c r="I193" i="1"/>
  <c r="J193" i="1"/>
  <c r="D194" i="1"/>
  <c r="C195" i="1"/>
  <c r="R195" i="1" l="1"/>
  <c r="AM195" i="1"/>
  <c r="AL195" i="1"/>
  <c r="T193" i="1"/>
  <c r="O193" i="1"/>
  <c r="P193" i="1" s="1"/>
  <c r="W193" i="1" s="1"/>
  <c r="K193" i="1"/>
  <c r="N194" i="1"/>
  <c r="M194" i="1"/>
  <c r="L195" i="1"/>
  <c r="H195" i="1"/>
  <c r="E195" i="1"/>
  <c r="G194" i="1"/>
  <c r="F194" i="1"/>
  <c r="J194" i="1"/>
  <c r="I194" i="1"/>
  <c r="C196" i="1"/>
  <c r="D195" i="1"/>
  <c r="R196" i="1" l="1"/>
  <c r="AM196" i="1"/>
  <c r="AL196" i="1"/>
  <c r="T194" i="1"/>
  <c r="L196" i="1"/>
  <c r="K194" i="1"/>
  <c r="O194" i="1"/>
  <c r="P194" i="1" s="1"/>
  <c r="W194" i="1" s="1"/>
  <c r="N195" i="1"/>
  <c r="M195" i="1"/>
  <c r="F195" i="1"/>
  <c r="G195" i="1"/>
  <c r="H196" i="1"/>
  <c r="E196" i="1"/>
  <c r="I195" i="1"/>
  <c r="J195" i="1"/>
  <c r="D196" i="1"/>
  <c r="C197" i="1"/>
  <c r="R197" i="1" l="1"/>
  <c r="AM197" i="1"/>
  <c r="AL197" i="1"/>
  <c r="T195" i="1"/>
  <c r="K195" i="1"/>
  <c r="N196" i="1"/>
  <c r="M196" i="1"/>
  <c r="L197" i="1"/>
  <c r="O195" i="1"/>
  <c r="P195" i="1" s="1"/>
  <c r="W195" i="1" s="1"/>
  <c r="H197" i="1"/>
  <c r="E197" i="1"/>
  <c r="J196" i="1"/>
  <c r="I196" i="1"/>
  <c r="F196" i="1"/>
  <c r="G196" i="1"/>
  <c r="C198" i="1"/>
  <c r="D197" i="1"/>
  <c r="R198" i="1" l="1"/>
  <c r="AM198" i="1"/>
  <c r="AL198" i="1"/>
  <c r="T196" i="1"/>
  <c r="K196" i="1"/>
  <c r="O196" i="1"/>
  <c r="P196" i="1" s="1"/>
  <c r="W196" i="1" s="1"/>
  <c r="L198" i="1"/>
  <c r="M197" i="1"/>
  <c r="N197" i="1"/>
  <c r="H198" i="1"/>
  <c r="E198" i="1"/>
  <c r="F197" i="1"/>
  <c r="G197" i="1"/>
  <c r="J197" i="1"/>
  <c r="I197" i="1"/>
  <c r="C199" i="1"/>
  <c r="D198" i="1"/>
  <c r="R199" i="1" l="1"/>
  <c r="AM199" i="1"/>
  <c r="AL199" i="1"/>
  <c r="T197" i="1"/>
  <c r="K197" i="1"/>
  <c r="N198" i="1"/>
  <c r="M198" i="1"/>
  <c r="O197" i="1"/>
  <c r="P197" i="1" s="1"/>
  <c r="W197" i="1" s="1"/>
  <c r="L199" i="1"/>
  <c r="G198" i="1"/>
  <c r="F198" i="1"/>
  <c r="H199" i="1"/>
  <c r="E199" i="1"/>
  <c r="J198" i="1"/>
  <c r="I198" i="1"/>
  <c r="D199" i="1"/>
  <c r="C200" i="1"/>
  <c r="R200" i="1" l="1"/>
  <c r="AM200" i="1"/>
  <c r="AL200" i="1"/>
  <c r="T198" i="1"/>
  <c r="O198" i="1"/>
  <c r="P198" i="1" s="1"/>
  <c r="W198" i="1" s="1"/>
  <c r="L200" i="1"/>
  <c r="N199" i="1"/>
  <c r="M199" i="1"/>
  <c r="K198" i="1"/>
  <c r="H200" i="1"/>
  <c r="E200" i="1"/>
  <c r="G199" i="1"/>
  <c r="F199" i="1"/>
  <c r="J199" i="1"/>
  <c r="I199" i="1"/>
  <c r="D200" i="1"/>
  <c r="C201" i="1"/>
  <c r="R201" i="1" l="1"/>
  <c r="AM201" i="1"/>
  <c r="AL201" i="1"/>
  <c r="T199" i="1"/>
  <c r="O199" i="1"/>
  <c r="P199" i="1" s="1"/>
  <c r="W199" i="1" s="1"/>
  <c r="K199" i="1"/>
  <c r="N200" i="1"/>
  <c r="M200" i="1"/>
  <c r="L201" i="1"/>
  <c r="H201" i="1"/>
  <c r="E201" i="1"/>
  <c r="G200" i="1"/>
  <c r="F200" i="1"/>
  <c r="J200" i="1"/>
  <c r="I200" i="1"/>
  <c r="D201" i="1"/>
  <c r="C202" i="1"/>
  <c r="R202" i="1" l="1"/>
  <c r="AM202" i="1"/>
  <c r="AL202" i="1"/>
  <c r="T200" i="1"/>
  <c r="K200" i="1"/>
  <c r="O200" i="1"/>
  <c r="P200" i="1" s="1"/>
  <c r="W200" i="1" s="1"/>
  <c r="L202" i="1"/>
  <c r="M201" i="1"/>
  <c r="N201" i="1"/>
  <c r="H202" i="1"/>
  <c r="E202" i="1"/>
  <c r="G201" i="1"/>
  <c r="F201" i="1"/>
  <c r="I201" i="1"/>
  <c r="J201" i="1"/>
  <c r="D202" i="1"/>
  <c r="C203" i="1"/>
  <c r="R203" i="1" l="1"/>
  <c r="AM203" i="1"/>
  <c r="AL203" i="1"/>
  <c r="T201" i="1"/>
  <c r="O201" i="1"/>
  <c r="P201" i="1" s="1"/>
  <c r="W201" i="1" s="1"/>
  <c r="M202" i="1"/>
  <c r="N202" i="1"/>
  <c r="L203" i="1"/>
  <c r="K201" i="1"/>
  <c r="H203" i="1"/>
  <c r="E203" i="1"/>
  <c r="G202" i="1"/>
  <c r="F202" i="1"/>
  <c r="J202" i="1"/>
  <c r="I202" i="1"/>
  <c r="C204" i="1"/>
  <c r="D203" i="1"/>
  <c r="R204" i="1" l="1"/>
  <c r="AM204" i="1"/>
  <c r="AL204" i="1"/>
  <c r="T202" i="1"/>
  <c r="O202" i="1"/>
  <c r="P202" i="1" s="1"/>
  <c r="W202" i="1" s="1"/>
  <c r="L204" i="1"/>
  <c r="N203" i="1"/>
  <c r="M203" i="1"/>
  <c r="K202" i="1"/>
  <c r="F203" i="1"/>
  <c r="G203" i="1"/>
  <c r="H204" i="1"/>
  <c r="E204" i="1"/>
  <c r="I203" i="1"/>
  <c r="J203" i="1"/>
  <c r="D204" i="1"/>
  <c r="C205" i="1"/>
  <c r="R205" i="1" l="1"/>
  <c r="AM205" i="1"/>
  <c r="AL205" i="1"/>
  <c r="T203" i="1"/>
  <c r="O203" i="1"/>
  <c r="P203" i="1" s="1"/>
  <c r="W203" i="1" s="1"/>
  <c r="N204" i="1"/>
  <c r="M204" i="1"/>
  <c r="K203" i="1"/>
  <c r="L205" i="1"/>
  <c r="I204" i="1"/>
  <c r="J204" i="1"/>
  <c r="F204" i="1"/>
  <c r="G204" i="1"/>
  <c r="H205" i="1"/>
  <c r="E205" i="1"/>
  <c r="C206" i="1"/>
  <c r="D205" i="1"/>
  <c r="R206" i="1" l="1"/>
  <c r="AM206" i="1"/>
  <c r="AL206" i="1"/>
  <c r="T204" i="1"/>
  <c r="L206" i="1"/>
  <c r="M205" i="1"/>
  <c r="N205" i="1"/>
  <c r="O204" i="1"/>
  <c r="P204" i="1" s="1"/>
  <c r="W204" i="1" s="1"/>
  <c r="K204" i="1"/>
  <c r="F205" i="1"/>
  <c r="G205" i="1"/>
  <c r="J205" i="1"/>
  <c r="I205" i="1"/>
  <c r="H206" i="1"/>
  <c r="E206" i="1"/>
  <c r="C207" i="1"/>
  <c r="D206" i="1"/>
  <c r="R207" i="1" l="1"/>
  <c r="AM207" i="1"/>
  <c r="AL207" i="1"/>
  <c r="T205" i="1"/>
  <c r="O205" i="1"/>
  <c r="P205" i="1" s="1"/>
  <c r="W205" i="1" s="1"/>
  <c r="K205" i="1"/>
  <c r="M206" i="1"/>
  <c r="N206" i="1"/>
  <c r="L207" i="1"/>
  <c r="G206" i="1"/>
  <c r="F206" i="1"/>
  <c r="I206" i="1"/>
  <c r="J206" i="1"/>
  <c r="H207" i="1"/>
  <c r="E207" i="1"/>
  <c r="D207" i="1"/>
  <c r="C208" i="1"/>
  <c r="R208" i="1" l="1"/>
  <c r="AM208" i="1"/>
  <c r="AL208" i="1"/>
  <c r="T206" i="1"/>
  <c r="O206" i="1"/>
  <c r="P206" i="1" s="1"/>
  <c r="W206" i="1" s="1"/>
  <c r="L208" i="1"/>
  <c r="N207" i="1"/>
  <c r="M207" i="1"/>
  <c r="K206" i="1"/>
  <c r="J207" i="1"/>
  <c r="I207" i="1"/>
  <c r="H208" i="1"/>
  <c r="E208" i="1"/>
  <c r="G207" i="1"/>
  <c r="F207" i="1"/>
  <c r="C209" i="1"/>
  <c r="D208" i="1"/>
  <c r="R209" i="1" l="1"/>
  <c r="AM209" i="1"/>
  <c r="AL209" i="1"/>
  <c r="T207" i="1"/>
  <c r="O207" i="1"/>
  <c r="P207" i="1" s="1"/>
  <c r="W207" i="1" s="1"/>
  <c r="L209" i="1"/>
  <c r="N208" i="1"/>
  <c r="M208" i="1"/>
  <c r="K207" i="1"/>
  <c r="G208" i="1"/>
  <c r="F208" i="1"/>
  <c r="J208" i="1"/>
  <c r="I208" i="1"/>
  <c r="H209" i="1"/>
  <c r="E209" i="1"/>
  <c r="D209" i="1"/>
  <c r="C210" i="1"/>
  <c r="R210" i="1" l="1"/>
  <c r="AM210" i="1"/>
  <c r="AL210" i="1"/>
  <c r="T208" i="1"/>
  <c r="L210" i="1"/>
  <c r="O208" i="1"/>
  <c r="P208" i="1" s="1"/>
  <c r="W208" i="1" s="1"/>
  <c r="N209" i="1"/>
  <c r="M209" i="1"/>
  <c r="K208" i="1"/>
  <c r="I209" i="1"/>
  <c r="J209" i="1"/>
  <c r="H210" i="1"/>
  <c r="E210" i="1"/>
  <c r="G209" i="1"/>
  <c r="F209" i="1"/>
  <c r="D210" i="1"/>
  <c r="C211" i="1"/>
  <c r="R211" i="1" l="1"/>
  <c r="AM211" i="1"/>
  <c r="AL211" i="1"/>
  <c r="T209" i="1"/>
  <c r="O209" i="1"/>
  <c r="P209" i="1" s="1"/>
  <c r="W209" i="1" s="1"/>
  <c r="M210" i="1"/>
  <c r="N210" i="1"/>
  <c r="L211" i="1"/>
  <c r="K209" i="1"/>
  <c r="J210" i="1"/>
  <c r="I210" i="1"/>
  <c r="G210" i="1"/>
  <c r="F210" i="1"/>
  <c r="H211" i="1"/>
  <c r="E211" i="1"/>
  <c r="C212" i="1"/>
  <c r="D211" i="1"/>
  <c r="R212" i="1" l="1"/>
  <c r="AM212" i="1"/>
  <c r="AL212" i="1"/>
  <c r="T210" i="1"/>
  <c r="K210" i="1"/>
  <c r="L212" i="1"/>
  <c r="N211" i="1"/>
  <c r="M211" i="1"/>
  <c r="O210" i="1"/>
  <c r="P210" i="1" s="1"/>
  <c r="W210" i="1" s="1"/>
  <c r="I211" i="1"/>
  <c r="J211" i="1"/>
  <c r="F211" i="1"/>
  <c r="G211" i="1"/>
  <c r="H212" i="1"/>
  <c r="E212" i="1"/>
  <c r="D212" i="1"/>
  <c r="C213" i="1"/>
  <c r="R213" i="1" l="1"/>
  <c r="AM213" i="1"/>
  <c r="AL213" i="1"/>
  <c r="T211" i="1"/>
  <c r="O211" i="1"/>
  <c r="P211" i="1" s="1"/>
  <c r="W211" i="1" s="1"/>
  <c r="N212" i="1"/>
  <c r="M212" i="1"/>
  <c r="L213" i="1"/>
  <c r="K211" i="1"/>
  <c r="G212" i="1"/>
  <c r="F212" i="1"/>
  <c r="I212" i="1"/>
  <c r="J212" i="1"/>
  <c r="H213" i="1"/>
  <c r="E213" i="1"/>
  <c r="C214" i="1"/>
  <c r="D213" i="1"/>
  <c r="R214" i="1" l="1"/>
  <c r="AM214" i="1"/>
  <c r="AL214" i="1"/>
  <c r="T212" i="1"/>
  <c r="M213" i="1"/>
  <c r="N213" i="1"/>
  <c r="O212" i="1"/>
  <c r="P212" i="1" s="1"/>
  <c r="W212" i="1" s="1"/>
  <c r="L214" i="1"/>
  <c r="K212" i="1"/>
  <c r="G213" i="1"/>
  <c r="F213" i="1"/>
  <c r="H214" i="1"/>
  <c r="E214" i="1"/>
  <c r="I213" i="1"/>
  <c r="J213" i="1"/>
  <c r="C215" i="1"/>
  <c r="D214" i="1"/>
  <c r="R215" i="1" l="1"/>
  <c r="AM215" i="1"/>
  <c r="AL215" i="1"/>
  <c r="T213" i="1"/>
  <c r="O213" i="1"/>
  <c r="P213" i="1" s="1"/>
  <c r="W213" i="1" s="1"/>
  <c r="K213" i="1"/>
  <c r="L215" i="1"/>
  <c r="N214" i="1"/>
  <c r="M214" i="1"/>
  <c r="G214" i="1"/>
  <c r="F214" i="1"/>
  <c r="I214" i="1"/>
  <c r="J214" i="1"/>
  <c r="H215" i="1"/>
  <c r="E215" i="1"/>
  <c r="D215" i="1"/>
  <c r="C216" i="1"/>
  <c r="R216" i="1" l="1"/>
  <c r="AM216" i="1"/>
  <c r="AL216" i="1"/>
  <c r="T214" i="1"/>
  <c r="O214" i="1"/>
  <c r="P214" i="1" s="1"/>
  <c r="W214" i="1" s="1"/>
  <c r="M215" i="1"/>
  <c r="N215" i="1"/>
  <c r="L216" i="1"/>
  <c r="K214" i="1"/>
  <c r="J215" i="1"/>
  <c r="I215" i="1"/>
  <c r="H216" i="1"/>
  <c r="E216" i="1"/>
  <c r="G215" i="1"/>
  <c r="F215" i="1"/>
  <c r="C217" i="1"/>
  <c r="D216" i="1"/>
  <c r="R217" i="1" l="1"/>
  <c r="AM217" i="1"/>
  <c r="AL217" i="1"/>
  <c r="T215" i="1"/>
  <c r="O215" i="1"/>
  <c r="P215" i="1" s="1"/>
  <c r="W215" i="1" s="1"/>
  <c r="N216" i="1"/>
  <c r="M216" i="1"/>
  <c r="K215" i="1"/>
  <c r="L217" i="1"/>
  <c r="G216" i="1"/>
  <c r="F216" i="1"/>
  <c r="J216" i="1"/>
  <c r="I216" i="1"/>
  <c r="H217" i="1"/>
  <c r="E217" i="1"/>
  <c r="D217" i="1"/>
  <c r="C218" i="1"/>
  <c r="R218" i="1" l="1"/>
  <c r="AM218" i="1"/>
  <c r="AL218" i="1"/>
  <c r="T216" i="1"/>
  <c r="O216" i="1"/>
  <c r="P216" i="1" s="1"/>
  <c r="W216" i="1" s="1"/>
  <c r="L218" i="1"/>
  <c r="N217" i="1"/>
  <c r="M217" i="1"/>
  <c r="K216" i="1"/>
  <c r="H218" i="1"/>
  <c r="E218" i="1"/>
  <c r="G217" i="1"/>
  <c r="F217" i="1"/>
  <c r="I217" i="1"/>
  <c r="J217" i="1"/>
  <c r="D218" i="1"/>
  <c r="C219" i="1"/>
  <c r="R219" i="1" l="1"/>
  <c r="AM219" i="1"/>
  <c r="AL219" i="1"/>
  <c r="T217" i="1"/>
  <c r="O217" i="1"/>
  <c r="P217" i="1" s="1"/>
  <c r="W217" i="1" s="1"/>
  <c r="K217" i="1"/>
  <c r="M218" i="1"/>
  <c r="N218" i="1"/>
  <c r="L219" i="1"/>
  <c r="H219" i="1"/>
  <c r="E219" i="1"/>
  <c r="G218" i="1"/>
  <c r="F218" i="1"/>
  <c r="J218" i="1"/>
  <c r="I218" i="1"/>
  <c r="C220" i="1"/>
  <c r="D219" i="1"/>
  <c r="R220" i="1" l="1"/>
  <c r="AM220" i="1"/>
  <c r="AL220" i="1"/>
  <c r="T218" i="1"/>
  <c r="O218" i="1"/>
  <c r="P218" i="1" s="1"/>
  <c r="W218" i="1" s="1"/>
  <c r="K218" i="1"/>
  <c r="L220" i="1"/>
  <c r="N219" i="1"/>
  <c r="M219" i="1"/>
  <c r="F219" i="1"/>
  <c r="G219" i="1"/>
  <c r="H220" i="1"/>
  <c r="E220" i="1"/>
  <c r="I219" i="1"/>
  <c r="J219" i="1"/>
  <c r="C221" i="1"/>
  <c r="D220" i="1"/>
  <c r="R221" i="1" l="1"/>
  <c r="AM221" i="1"/>
  <c r="AL221" i="1"/>
  <c r="T219" i="1"/>
  <c r="O219" i="1"/>
  <c r="P219" i="1" s="1"/>
  <c r="W219" i="1" s="1"/>
  <c r="M220" i="1"/>
  <c r="N220" i="1"/>
  <c r="L221" i="1"/>
  <c r="K219" i="1"/>
  <c r="F220" i="1"/>
  <c r="G220" i="1"/>
  <c r="J220" i="1"/>
  <c r="I220" i="1"/>
  <c r="H221" i="1"/>
  <c r="E221" i="1"/>
  <c r="C222" i="1"/>
  <c r="D221" i="1"/>
  <c r="R222" i="1" l="1"/>
  <c r="AM222" i="1"/>
  <c r="AL222" i="1"/>
  <c r="T220" i="1"/>
  <c r="M221" i="1"/>
  <c r="N221" i="1"/>
  <c r="K220" i="1"/>
  <c r="O220" i="1"/>
  <c r="P220" i="1" s="1"/>
  <c r="W220" i="1" s="1"/>
  <c r="L222" i="1"/>
  <c r="F221" i="1"/>
  <c r="G221" i="1"/>
  <c r="J221" i="1"/>
  <c r="I221" i="1"/>
  <c r="H222" i="1"/>
  <c r="E222" i="1"/>
  <c r="C223" i="1"/>
  <c r="D222" i="1"/>
  <c r="R223" i="1" l="1"/>
  <c r="AM223" i="1"/>
  <c r="AL223" i="1"/>
  <c r="T221" i="1"/>
  <c r="O221" i="1"/>
  <c r="P221" i="1" s="1"/>
  <c r="W221" i="1" s="1"/>
  <c r="N222" i="1"/>
  <c r="M222" i="1"/>
  <c r="L223" i="1"/>
  <c r="K221" i="1"/>
  <c r="I222" i="1"/>
  <c r="J222" i="1"/>
  <c r="G222" i="1"/>
  <c r="F222" i="1"/>
  <c r="H223" i="1"/>
  <c r="E223" i="1"/>
  <c r="D223" i="1"/>
  <c r="C224" i="1"/>
  <c r="T222" i="1" l="1"/>
  <c r="R224" i="1"/>
  <c r="AM224" i="1"/>
  <c r="AL224" i="1"/>
  <c r="L224" i="1"/>
  <c r="O222" i="1"/>
  <c r="P222" i="1" s="1"/>
  <c r="W222" i="1" s="1"/>
  <c r="N223" i="1"/>
  <c r="M223" i="1"/>
  <c r="K222" i="1"/>
  <c r="H224" i="1"/>
  <c r="E224" i="1"/>
  <c r="G223" i="1"/>
  <c r="F223" i="1"/>
  <c r="J223" i="1"/>
  <c r="I223" i="1"/>
  <c r="C225" i="1"/>
  <c r="D224" i="1"/>
  <c r="R225" i="1" l="1"/>
  <c r="AM225" i="1"/>
  <c r="AL225" i="1"/>
  <c r="T223" i="1"/>
  <c r="O223" i="1"/>
  <c r="P223" i="1" s="1"/>
  <c r="W223" i="1" s="1"/>
  <c r="M224" i="1"/>
  <c r="N224" i="1"/>
  <c r="L225" i="1"/>
  <c r="K223" i="1"/>
  <c r="G224" i="1"/>
  <c r="F224" i="1"/>
  <c r="H225" i="1"/>
  <c r="E225" i="1"/>
  <c r="J224" i="1"/>
  <c r="I224" i="1"/>
  <c r="D225" i="1"/>
  <c r="C226" i="1"/>
  <c r="R226" i="1" l="1"/>
  <c r="AM226" i="1"/>
  <c r="AL226" i="1"/>
  <c r="T224" i="1"/>
  <c r="L226" i="1"/>
  <c r="O224" i="1"/>
  <c r="P224" i="1" s="1"/>
  <c r="W224" i="1" s="1"/>
  <c r="N225" i="1"/>
  <c r="M225" i="1"/>
  <c r="K224" i="1"/>
  <c r="G225" i="1"/>
  <c r="F225" i="1"/>
  <c r="H226" i="1"/>
  <c r="E226" i="1"/>
  <c r="I225" i="1"/>
  <c r="J225" i="1"/>
  <c r="D226" i="1"/>
  <c r="C227" i="1"/>
  <c r="R227" i="1" l="1"/>
  <c r="AM227" i="1"/>
  <c r="AL227" i="1"/>
  <c r="T225" i="1"/>
  <c r="O225" i="1"/>
  <c r="P225" i="1" s="1"/>
  <c r="W225" i="1" s="1"/>
  <c r="K225" i="1"/>
  <c r="N226" i="1"/>
  <c r="M226" i="1"/>
  <c r="L227" i="1"/>
  <c r="J226" i="1"/>
  <c r="I226" i="1"/>
  <c r="G226" i="1"/>
  <c r="F226" i="1"/>
  <c r="H227" i="1"/>
  <c r="E227" i="1"/>
  <c r="C228" i="1"/>
  <c r="D227" i="1"/>
  <c r="R228" i="1" l="1"/>
  <c r="AM228" i="1"/>
  <c r="AL228" i="1"/>
  <c r="T226" i="1"/>
  <c r="L228" i="1"/>
  <c r="O226" i="1"/>
  <c r="P226" i="1" s="1"/>
  <c r="W226" i="1" s="1"/>
  <c r="N227" i="1"/>
  <c r="M227" i="1"/>
  <c r="K226" i="1"/>
  <c r="G227" i="1"/>
  <c r="F227" i="1"/>
  <c r="H228" i="1"/>
  <c r="E228" i="1"/>
  <c r="I227" i="1"/>
  <c r="J227" i="1"/>
  <c r="D228" i="1"/>
  <c r="C229" i="1"/>
  <c r="R229" i="1" l="1"/>
  <c r="AM229" i="1"/>
  <c r="AL229" i="1"/>
  <c r="T227" i="1"/>
  <c r="O227" i="1"/>
  <c r="P227" i="1" s="1"/>
  <c r="W227" i="1" s="1"/>
  <c r="L229" i="1"/>
  <c r="M228" i="1"/>
  <c r="N228" i="1"/>
  <c r="K227" i="1"/>
  <c r="G228" i="1"/>
  <c r="F228" i="1"/>
  <c r="J228" i="1"/>
  <c r="I228" i="1"/>
  <c r="H229" i="1"/>
  <c r="E229" i="1"/>
  <c r="C230" i="1"/>
  <c r="D229" i="1"/>
  <c r="R230" i="1" l="1"/>
  <c r="AM230" i="1"/>
  <c r="AL230" i="1"/>
  <c r="T228" i="1"/>
  <c r="K228" i="1"/>
  <c r="M229" i="1"/>
  <c r="N229" i="1"/>
  <c r="L230" i="1"/>
  <c r="O228" i="1"/>
  <c r="P228" i="1" s="1"/>
  <c r="W228" i="1" s="1"/>
  <c r="J229" i="1"/>
  <c r="I229" i="1"/>
  <c r="H230" i="1"/>
  <c r="E230" i="1"/>
  <c r="F229" i="1"/>
  <c r="G229" i="1"/>
  <c r="C231" i="1"/>
  <c r="D230" i="1"/>
  <c r="R231" i="1" l="1"/>
  <c r="AM231" i="1"/>
  <c r="AL231" i="1"/>
  <c r="T229" i="1"/>
  <c r="O229" i="1"/>
  <c r="P229" i="1" s="1"/>
  <c r="W229" i="1" s="1"/>
  <c r="L231" i="1"/>
  <c r="M230" i="1"/>
  <c r="N230" i="1"/>
  <c r="K229" i="1"/>
  <c r="G230" i="1"/>
  <c r="F230" i="1"/>
  <c r="J230" i="1"/>
  <c r="I230" i="1"/>
  <c r="H231" i="1"/>
  <c r="E231" i="1"/>
  <c r="D231" i="1"/>
  <c r="C232" i="1"/>
  <c r="AM232" i="1" l="1"/>
  <c r="AL232" i="1"/>
  <c r="R232" i="1"/>
  <c r="C233" i="1"/>
  <c r="T230" i="1"/>
  <c r="O230" i="1"/>
  <c r="P230" i="1" s="1"/>
  <c r="W230" i="1" s="1"/>
  <c r="K230" i="1"/>
  <c r="N231" i="1"/>
  <c r="M231" i="1"/>
  <c r="L232" i="1"/>
  <c r="G231" i="1"/>
  <c r="F231" i="1"/>
  <c r="H232" i="1"/>
  <c r="E232" i="1"/>
  <c r="J231" i="1"/>
  <c r="I231" i="1"/>
  <c r="D232" i="1"/>
  <c r="C234" i="1" l="1"/>
  <c r="H233" i="1"/>
  <c r="L233" i="1"/>
  <c r="R233" i="1"/>
  <c r="E233" i="1"/>
  <c r="D233" i="1"/>
  <c r="T231" i="1"/>
  <c r="K231" i="1"/>
  <c r="O231" i="1"/>
  <c r="P231" i="1" s="1"/>
  <c r="W231" i="1" s="1"/>
  <c r="N232" i="1"/>
  <c r="M232" i="1"/>
  <c r="G232" i="1"/>
  <c r="F232" i="1"/>
  <c r="J232" i="1"/>
  <c r="I232" i="1"/>
  <c r="G233" i="1" l="1"/>
  <c r="F233" i="1"/>
  <c r="M233" i="1"/>
  <c r="N233" i="1"/>
  <c r="I233" i="1"/>
  <c r="J233" i="1"/>
  <c r="T233" i="1" s="1"/>
  <c r="R234" i="1"/>
  <c r="C235" i="1"/>
  <c r="D234" i="1"/>
  <c r="E234" i="1"/>
  <c r="L234" i="1"/>
  <c r="H234" i="1"/>
  <c r="T232" i="1"/>
  <c r="O232" i="1"/>
  <c r="P232" i="1" s="1"/>
  <c r="W232" i="1" s="1"/>
  <c r="K232" i="1"/>
  <c r="J234" i="1" l="1"/>
  <c r="I234" i="1"/>
  <c r="C236" i="1"/>
  <c r="D235" i="1"/>
  <c r="R235" i="1"/>
  <c r="E235" i="1"/>
  <c r="L235" i="1"/>
  <c r="H235" i="1"/>
  <c r="O233" i="1"/>
  <c r="P233" i="1" s="1"/>
  <c r="W233" i="1" s="1"/>
  <c r="G234" i="1"/>
  <c r="F234" i="1"/>
  <c r="N234" i="1"/>
  <c r="M234" i="1"/>
  <c r="K233" i="1"/>
  <c r="T234" i="1" l="1"/>
  <c r="O234" i="1"/>
  <c r="P234" i="1" s="1"/>
  <c r="W234" i="1" s="1"/>
  <c r="M235" i="1"/>
  <c r="N235" i="1"/>
  <c r="E236" i="1"/>
  <c r="R236" i="1"/>
  <c r="C237" i="1"/>
  <c r="L236" i="1"/>
  <c r="H236" i="1"/>
  <c r="D236" i="1"/>
  <c r="J235" i="1"/>
  <c r="I235" i="1"/>
  <c r="F235" i="1"/>
  <c r="G235" i="1"/>
  <c r="K234" i="1"/>
  <c r="K235" i="1" l="1"/>
  <c r="T235" i="1"/>
  <c r="J236" i="1"/>
  <c r="I236" i="1"/>
  <c r="G236" i="1"/>
  <c r="F236" i="1"/>
  <c r="M236" i="1"/>
  <c r="N236" i="1"/>
  <c r="O235" i="1"/>
  <c r="P235" i="1" s="1"/>
  <c r="W235" i="1" s="1"/>
  <c r="E237" i="1"/>
  <c r="R237" i="1"/>
  <c r="L237" i="1"/>
  <c r="H237" i="1"/>
  <c r="C238" i="1"/>
  <c r="D237" i="1"/>
  <c r="O236" i="1" l="1"/>
  <c r="M237" i="1"/>
  <c r="N237" i="1"/>
  <c r="T236" i="1"/>
  <c r="R238" i="1"/>
  <c r="H238" i="1"/>
  <c r="C239" i="1"/>
  <c r="D238" i="1"/>
  <c r="E238" i="1"/>
  <c r="L238" i="1"/>
  <c r="G237" i="1"/>
  <c r="F237" i="1"/>
  <c r="I237" i="1"/>
  <c r="J237" i="1"/>
  <c r="P236" i="1"/>
  <c r="W236" i="1" s="1"/>
  <c r="K236" i="1"/>
  <c r="T237" i="1" l="1"/>
  <c r="K237" i="1"/>
  <c r="G238" i="1"/>
  <c r="F238" i="1"/>
  <c r="L239" i="1"/>
  <c r="H239" i="1"/>
  <c r="R239" i="1"/>
  <c r="D239" i="1"/>
  <c r="E239" i="1"/>
  <c r="O237" i="1"/>
  <c r="P237" i="1" s="1"/>
  <c r="W237" i="1" s="1"/>
  <c r="N238" i="1"/>
  <c r="M238" i="1"/>
  <c r="J238" i="1"/>
  <c r="I238" i="1"/>
  <c r="K238" i="1" l="1"/>
  <c r="I239" i="1"/>
  <c r="J239" i="1"/>
  <c r="O238" i="1"/>
  <c r="P238" i="1" s="1"/>
  <c r="W238" i="1" s="1"/>
  <c r="G239" i="1"/>
  <c r="F239" i="1"/>
  <c r="M239" i="1"/>
  <c r="N239" i="1"/>
  <c r="T238" i="1"/>
  <c r="T239" i="1" l="1"/>
  <c r="O239" i="1"/>
  <c r="P239" i="1" s="1"/>
  <c r="W239" i="1" s="1"/>
  <c r="K239" i="1"/>
  <c r="I22" i="1" l="1"/>
  <c r="K22" i="1"/>
  <c r="Q23" i="1" s="1"/>
  <c r="S24" i="1" l="1"/>
  <c r="U24" i="1" s="1"/>
  <c r="V23" i="1"/>
  <c r="Q24" i="1"/>
  <c r="S23" i="1"/>
  <c r="T22" i="1"/>
  <c r="O22" i="1"/>
  <c r="P22" i="1" s="1"/>
  <c r="W22" i="1" s="1"/>
  <c r="U23" i="1" l="1"/>
  <c r="V24" i="1"/>
  <c r="Q25" i="1"/>
  <c r="S25" i="1" s="1"/>
  <c r="U25" i="1" l="1"/>
  <c r="V25" i="1"/>
  <c r="Q26" i="1"/>
  <c r="S26" i="1" s="1"/>
  <c r="U26" i="1" l="1"/>
  <c r="V26" i="1"/>
  <c r="Q27" i="1"/>
  <c r="V27" i="1" l="1"/>
  <c r="Q28" i="1"/>
  <c r="S28" i="1" s="1"/>
  <c r="U28" i="1" s="1"/>
  <c r="S27" i="1"/>
  <c r="U27" i="1" l="1"/>
  <c r="V28" i="1"/>
  <c r="Q29" i="1"/>
  <c r="S29" i="1" s="1"/>
  <c r="U29" i="1" l="1"/>
  <c r="V29" i="1"/>
  <c r="Q30" i="1"/>
  <c r="V30" i="1" l="1"/>
  <c r="S31" i="1"/>
  <c r="U31" i="1" s="1"/>
  <c r="Q31" i="1"/>
  <c r="S30" i="1"/>
  <c r="U30" i="1" s="1"/>
  <c r="V31" i="1" l="1"/>
  <c r="Q32" i="1"/>
  <c r="S32" i="1" s="1"/>
  <c r="U32" i="1" s="1"/>
  <c r="V32" i="1" l="1"/>
  <c r="S33" i="1"/>
  <c r="U33" i="1" s="1"/>
  <c r="Q33" i="1"/>
  <c r="V33" i="1" l="1"/>
  <c r="S34" i="1"/>
  <c r="U34" i="1" s="1"/>
  <c r="Q34" i="1"/>
  <c r="V34" i="1" l="1"/>
  <c r="Q35" i="1"/>
  <c r="V35" i="1" l="1"/>
  <c r="Q36" i="1"/>
  <c r="S35" i="1"/>
  <c r="U35" i="1" s="1"/>
  <c r="V36" i="1" l="1"/>
  <c r="Q37" i="1"/>
  <c r="S36" i="1"/>
  <c r="U36" i="1" s="1"/>
  <c r="V37" i="1" l="1"/>
  <c r="Q38" i="1"/>
  <c r="S37" i="1"/>
  <c r="U37" i="1" s="1"/>
  <c r="V38" i="1" l="1"/>
  <c r="Q39" i="1"/>
  <c r="S38" i="1"/>
  <c r="U38" i="1" s="1"/>
  <c r="V39" i="1" l="1"/>
  <c r="S40" i="1"/>
  <c r="U40" i="1" s="1"/>
  <c r="Q40" i="1"/>
  <c r="S39" i="1"/>
  <c r="U39" i="1" s="1"/>
  <c r="V40" i="1" l="1"/>
  <c r="Q41" i="1"/>
  <c r="V41" i="1" l="1"/>
  <c r="S42" i="1"/>
  <c r="U42" i="1" s="1"/>
  <c r="Q42" i="1"/>
  <c r="S41" i="1"/>
  <c r="U41" i="1" s="1"/>
  <c r="V42" i="1" l="1"/>
  <c r="Q43" i="1"/>
  <c r="V43" i="1" l="1"/>
  <c r="Q44" i="1"/>
  <c r="S43" i="1"/>
  <c r="U43" i="1" s="1"/>
  <c r="V44" i="1" l="1"/>
  <c r="Q45" i="1"/>
  <c r="S44" i="1"/>
  <c r="U44" i="1" s="1"/>
  <c r="V45" i="1" l="1"/>
  <c r="S46" i="1"/>
  <c r="U46" i="1" s="1"/>
  <c r="Q46" i="1"/>
  <c r="S45" i="1"/>
  <c r="U45" i="1" s="1"/>
  <c r="S47" i="1" l="1"/>
  <c r="U47" i="1" s="1"/>
  <c r="V46" i="1"/>
  <c r="Q47" i="1"/>
  <c r="V47" i="1" l="1"/>
  <c r="Q48" i="1"/>
  <c r="V48" i="1" l="1"/>
  <c r="Q49" i="1"/>
  <c r="S48" i="1"/>
  <c r="U48" i="1" s="1"/>
  <c r="V49" i="1" l="1"/>
  <c r="Q50" i="1"/>
  <c r="S49" i="1"/>
  <c r="U49" i="1" s="1"/>
  <c r="S51" i="1" l="1"/>
  <c r="U51" i="1" s="1"/>
  <c r="V50" i="1"/>
  <c r="Q51" i="1"/>
  <c r="S50" i="1"/>
  <c r="U50" i="1" s="1"/>
  <c r="S52" i="1" l="1"/>
  <c r="U52" i="1" s="1"/>
  <c r="V51" i="1"/>
  <c r="Q52" i="1"/>
  <c r="V52" i="1" l="1"/>
  <c r="Q53" i="1"/>
  <c r="V53" i="1" l="1"/>
  <c r="S54" i="1"/>
  <c r="U54" i="1" s="1"/>
  <c r="Q54" i="1"/>
  <c r="S53" i="1"/>
  <c r="U53" i="1" s="1"/>
  <c r="V54" i="1" l="1"/>
  <c r="Q55" i="1"/>
  <c r="V55" i="1" l="1"/>
  <c r="S56" i="1"/>
  <c r="U56" i="1" s="1"/>
  <c r="Q56" i="1"/>
  <c r="S55" i="1"/>
  <c r="U55" i="1" s="1"/>
  <c r="V56" i="1" l="1"/>
  <c r="Q57" i="1"/>
  <c r="V57" i="1" l="1"/>
  <c r="Q58" i="1"/>
  <c r="S57" i="1"/>
  <c r="U57" i="1" s="1"/>
  <c r="V58" i="1" l="1"/>
  <c r="S59" i="1"/>
  <c r="U59" i="1" s="1"/>
  <c r="Q59" i="1"/>
  <c r="S58" i="1"/>
  <c r="U58" i="1" s="1"/>
  <c r="V59" i="1" l="1"/>
  <c r="Q60" i="1"/>
  <c r="V60" i="1" l="1"/>
  <c r="Q61" i="1"/>
  <c r="S60" i="1"/>
  <c r="U60" i="1" s="1"/>
  <c r="V61" i="1" l="1"/>
  <c r="Q62" i="1"/>
  <c r="S61" i="1"/>
  <c r="U61" i="1" s="1"/>
  <c r="S63" i="1" l="1"/>
  <c r="U63" i="1" s="1"/>
  <c r="V62" i="1"/>
  <c r="Q63" i="1"/>
  <c r="S62" i="1"/>
  <c r="U62" i="1" s="1"/>
  <c r="V63" i="1" l="1"/>
  <c r="S64" i="1"/>
  <c r="U64" i="1" s="1"/>
  <c r="Q64" i="1"/>
  <c r="S65" i="1" l="1"/>
  <c r="U65" i="1" s="1"/>
  <c r="V64" i="1"/>
  <c r="Q65" i="1"/>
  <c r="V65" i="1" l="1"/>
  <c r="S66" i="1"/>
  <c r="U66" i="1" s="1"/>
  <c r="Q66" i="1"/>
  <c r="V66" i="1" l="1"/>
  <c r="Q67" i="1"/>
  <c r="V67" i="1" l="1"/>
  <c r="Q68" i="1"/>
  <c r="S67" i="1"/>
  <c r="U67" i="1" s="1"/>
  <c r="V68" i="1" l="1"/>
  <c r="S69" i="1"/>
  <c r="U69" i="1" s="1"/>
  <c r="Q69" i="1"/>
  <c r="S68" i="1"/>
  <c r="U68" i="1" s="1"/>
  <c r="V69" i="1" l="1"/>
  <c r="S70" i="1"/>
  <c r="U70" i="1" s="1"/>
  <c r="Q70" i="1"/>
  <c r="V70" i="1" l="1"/>
  <c r="Q71" i="1"/>
  <c r="V71" i="1" l="1"/>
  <c r="Q72" i="1"/>
  <c r="S71" i="1"/>
  <c r="U71" i="1" s="1"/>
  <c r="V72" i="1" l="1"/>
  <c r="Q73" i="1"/>
  <c r="S72" i="1"/>
  <c r="U72" i="1" s="1"/>
  <c r="V73" i="1" l="1"/>
  <c r="S74" i="1"/>
  <c r="U74" i="1" s="1"/>
  <c r="Q74" i="1"/>
  <c r="S73" i="1"/>
  <c r="U73" i="1" s="1"/>
  <c r="V74" i="1" l="1"/>
  <c r="S75" i="1"/>
  <c r="U75" i="1" s="1"/>
  <c r="Q75" i="1"/>
  <c r="V75" i="1" l="1"/>
  <c r="Q76" i="1"/>
  <c r="V76" i="1" l="1"/>
  <c r="S77" i="1"/>
  <c r="U77" i="1" s="1"/>
  <c r="Q77" i="1"/>
  <c r="S76" i="1"/>
  <c r="U76" i="1" s="1"/>
  <c r="V77" i="1" l="1"/>
  <c r="Q78" i="1"/>
  <c r="V78" i="1" l="1"/>
  <c r="Q79" i="1"/>
  <c r="S78" i="1"/>
  <c r="U78" i="1" s="1"/>
  <c r="V79" i="1" l="1"/>
  <c r="Q80" i="1"/>
  <c r="S79" i="1"/>
  <c r="U79" i="1" s="1"/>
  <c r="S81" i="1" l="1"/>
  <c r="U81" i="1" s="1"/>
  <c r="V80" i="1"/>
  <c r="Q81" i="1"/>
  <c r="S80" i="1"/>
  <c r="U80" i="1" s="1"/>
  <c r="S82" i="1" l="1"/>
  <c r="U82" i="1" s="1"/>
  <c r="V81" i="1"/>
  <c r="Q82" i="1"/>
  <c r="V82" i="1" l="1"/>
  <c r="Q83" i="1"/>
  <c r="V83" i="1" l="1"/>
  <c r="S84" i="1"/>
  <c r="U84" i="1" s="1"/>
  <c r="Q84" i="1"/>
  <c r="S83" i="1"/>
  <c r="U83" i="1" s="1"/>
  <c r="S85" i="1" l="1"/>
  <c r="U85" i="1" s="1"/>
  <c r="V84" i="1"/>
  <c r="Q85" i="1"/>
  <c r="V85" i="1" l="1"/>
  <c r="Q86" i="1"/>
  <c r="V86" i="1" l="1"/>
  <c r="Q87" i="1"/>
  <c r="S86" i="1"/>
  <c r="U86" i="1" s="1"/>
  <c r="V87" i="1" l="1"/>
  <c r="S88" i="1"/>
  <c r="U88" i="1" s="1"/>
  <c r="Q88" i="1"/>
  <c r="S87" i="1"/>
  <c r="U87" i="1" s="1"/>
  <c r="V88" i="1" l="1"/>
  <c r="Q89" i="1"/>
  <c r="V89" i="1" l="1"/>
  <c r="Q90" i="1"/>
  <c r="S89" i="1"/>
  <c r="U89" i="1" s="1"/>
  <c r="S91" i="1" l="1"/>
  <c r="U91" i="1" s="1"/>
  <c r="V90" i="1"/>
  <c r="Q91" i="1"/>
  <c r="S90" i="1"/>
  <c r="U90" i="1" s="1"/>
  <c r="V91" i="1" l="1"/>
  <c r="Q92" i="1"/>
  <c r="V92" i="1" l="1"/>
  <c r="Q93" i="1"/>
  <c r="S92" i="1"/>
  <c r="U92" i="1" s="1"/>
  <c r="S94" i="1" l="1"/>
  <c r="U94" i="1" s="1"/>
  <c r="V93" i="1"/>
  <c r="Q94" i="1"/>
  <c r="S93" i="1"/>
  <c r="U93" i="1" s="1"/>
  <c r="V94" i="1" l="1"/>
  <c r="Q95" i="1"/>
  <c r="V95" i="1" l="1"/>
  <c r="Q96" i="1"/>
  <c r="S95" i="1"/>
  <c r="U95" i="1" s="1"/>
  <c r="V96" i="1" l="1"/>
  <c r="Q97" i="1"/>
  <c r="S96" i="1"/>
  <c r="U96" i="1" s="1"/>
  <c r="V97" i="1" l="1"/>
  <c r="Q98" i="1"/>
  <c r="S97" i="1"/>
  <c r="U97" i="1" s="1"/>
  <c r="V98" i="1" l="1"/>
  <c r="Q99" i="1"/>
  <c r="S98" i="1"/>
  <c r="U98" i="1" s="1"/>
  <c r="S100" i="1" l="1"/>
  <c r="U100" i="1" s="1"/>
  <c r="V99" i="1"/>
  <c r="Q100" i="1"/>
  <c r="S99" i="1"/>
  <c r="U99" i="1" s="1"/>
  <c r="S101" i="1" l="1"/>
  <c r="U101" i="1" s="1"/>
  <c r="V100" i="1"/>
  <c r="Q101" i="1"/>
  <c r="V101" i="1" l="1"/>
  <c r="Q102" i="1"/>
  <c r="V102" i="1" l="1"/>
  <c r="S103" i="1"/>
  <c r="U103" i="1" s="1"/>
  <c r="Q103" i="1"/>
  <c r="S102" i="1"/>
  <c r="U102" i="1" s="1"/>
  <c r="V103" i="1" l="1"/>
  <c r="Q104" i="1"/>
  <c r="V104" i="1" l="1"/>
  <c r="S105" i="1"/>
  <c r="U105" i="1" s="1"/>
  <c r="Q105" i="1"/>
  <c r="S104" i="1"/>
  <c r="U104" i="1" s="1"/>
  <c r="V105" i="1" l="1"/>
  <c r="Q106" i="1"/>
  <c r="V106" i="1" l="1"/>
  <c r="S107" i="1"/>
  <c r="U107" i="1" s="1"/>
  <c r="Q107" i="1"/>
  <c r="S106" i="1"/>
  <c r="U106" i="1" s="1"/>
  <c r="V107" i="1" l="1"/>
  <c r="Q108" i="1"/>
  <c r="V108" i="1" l="1"/>
  <c r="Q109" i="1"/>
  <c r="S108" i="1"/>
  <c r="U108" i="1" s="1"/>
  <c r="V109" i="1" l="1"/>
  <c r="Q110" i="1"/>
  <c r="S109" i="1"/>
  <c r="U109" i="1" s="1"/>
  <c r="V110" i="1" l="1"/>
  <c r="Q111" i="1"/>
  <c r="S110" i="1"/>
  <c r="U110" i="1" s="1"/>
  <c r="V111" i="1" l="1"/>
  <c r="Q112" i="1"/>
  <c r="S111" i="1"/>
  <c r="U111" i="1" s="1"/>
  <c r="S113" i="1" l="1"/>
  <c r="U113" i="1" s="1"/>
  <c r="V112" i="1"/>
  <c r="Q113" i="1"/>
  <c r="S112" i="1"/>
  <c r="U112" i="1" s="1"/>
  <c r="V113" i="1" l="1"/>
  <c r="Q114" i="1"/>
  <c r="V114" i="1" l="1"/>
  <c r="S115" i="1"/>
  <c r="U115" i="1" s="1"/>
  <c r="Q115" i="1"/>
  <c r="S114" i="1"/>
  <c r="U114" i="1" s="1"/>
  <c r="V115" i="1" l="1"/>
  <c r="S116" i="1"/>
  <c r="U116" i="1" s="1"/>
  <c r="Q116" i="1"/>
  <c r="V116" i="1" l="1"/>
  <c r="S117" i="1"/>
  <c r="U117" i="1" s="1"/>
  <c r="Q117" i="1"/>
  <c r="V117" i="1" l="1"/>
  <c r="Q118" i="1"/>
  <c r="V118" i="1" l="1"/>
  <c r="S119" i="1"/>
  <c r="U119" i="1" s="1"/>
  <c r="Q119" i="1"/>
  <c r="S118" i="1"/>
  <c r="U118" i="1" s="1"/>
  <c r="V119" i="1" l="1"/>
  <c r="Q120" i="1"/>
  <c r="V120" i="1" l="1"/>
  <c r="Q121" i="1"/>
  <c r="S120" i="1"/>
  <c r="U120" i="1" s="1"/>
  <c r="S122" i="1" l="1"/>
  <c r="U122" i="1" s="1"/>
  <c r="V121" i="1"/>
  <c r="Q122" i="1"/>
  <c r="S121" i="1"/>
  <c r="U121" i="1" s="1"/>
  <c r="V122" i="1" l="1"/>
  <c r="Q123" i="1"/>
  <c r="V123" i="1" l="1"/>
  <c r="Q124" i="1"/>
  <c r="S123" i="1"/>
  <c r="U123" i="1" s="1"/>
  <c r="V124" i="1" l="1"/>
  <c r="Q125" i="1"/>
  <c r="S124" i="1"/>
  <c r="U124" i="1" s="1"/>
  <c r="V125" i="1" l="1"/>
  <c r="Q126" i="1"/>
  <c r="S125" i="1"/>
  <c r="U125" i="1" s="1"/>
  <c r="V126" i="1" l="1"/>
  <c r="Q127" i="1"/>
  <c r="S126" i="1"/>
  <c r="U126" i="1" s="1"/>
  <c r="V127" i="1" l="1"/>
  <c r="Q128" i="1"/>
  <c r="S127" i="1"/>
  <c r="U127" i="1" s="1"/>
  <c r="V128" i="1" l="1"/>
  <c r="Q129" i="1"/>
  <c r="S128" i="1"/>
  <c r="U128" i="1" s="1"/>
  <c r="V129" i="1" l="1"/>
  <c r="Q130" i="1"/>
  <c r="S129" i="1"/>
  <c r="U129" i="1" s="1"/>
  <c r="S131" i="1" l="1"/>
  <c r="U131" i="1" s="1"/>
  <c r="V130" i="1"/>
  <c r="Q131" i="1"/>
  <c r="S130" i="1"/>
  <c r="U130" i="1" s="1"/>
  <c r="V131" i="1" l="1"/>
  <c r="Q132" i="1"/>
  <c r="V132" i="1" l="1"/>
  <c r="Q133" i="1"/>
  <c r="S132" i="1"/>
  <c r="U132" i="1" s="1"/>
  <c r="V133" i="1" l="1"/>
  <c r="Q134" i="1"/>
  <c r="S133" i="1"/>
  <c r="U133" i="1" s="1"/>
  <c r="V134" i="1" l="1"/>
  <c r="Q135" i="1"/>
  <c r="S134" i="1"/>
  <c r="U134" i="1" s="1"/>
  <c r="V135" i="1" l="1"/>
  <c r="Q136" i="1"/>
  <c r="S136" i="1" s="1"/>
  <c r="U136" i="1" s="1"/>
  <c r="S135" i="1"/>
  <c r="U135" i="1" s="1"/>
  <c r="V136" i="1" l="1"/>
  <c r="Q137" i="1"/>
  <c r="V137" i="1" l="1"/>
  <c r="Q138" i="1"/>
  <c r="S137" i="1"/>
  <c r="U137" i="1" s="1"/>
  <c r="V138" i="1" l="1"/>
  <c r="S139" i="1"/>
  <c r="U139" i="1" s="1"/>
  <c r="Q139" i="1"/>
  <c r="S138" i="1"/>
  <c r="U138" i="1" s="1"/>
  <c r="V139" i="1" l="1"/>
  <c r="S140" i="1"/>
  <c r="U140" i="1" s="1"/>
  <c r="Q140" i="1"/>
  <c r="V140" i="1" l="1"/>
  <c r="Q141" i="1"/>
  <c r="V141" i="1" l="1"/>
  <c r="Q142" i="1"/>
  <c r="S142" i="1" s="1"/>
  <c r="U142" i="1" s="1"/>
  <c r="S141" i="1"/>
  <c r="U141" i="1" s="1"/>
  <c r="V142" i="1" l="1"/>
  <c r="Q143" i="1"/>
  <c r="S143" i="1" s="1"/>
  <c r="U143" i="1" s="1"/>
  <c r="V143" i="1" l="1"/>
  <c r="Q144" i="1"/>
  <c r="V144" i="1" l="1"/>
  <c r="Q145" i="1"/>
  <c r="S144" i="1"/>
  <c r="U144" i="1" s="1"/>
  <c r="V145" i="1" l="1"/>
  <c r="Q146" i="1"/>
  <c r="S146" i="1" s="1"/>
  <c r="U146" i="1" s="1"/>
  <c r="S145" i="1"/>
  <c r="U145" i="1" s="1"/>
  <c r="V146" i="1" l="1"/>
  <c r="Q147" i="1"/>
  <c r="V147" i="1" l="1"/>
  <c r="Q148" i="1"/>
  <c r="S147" i="1"/>
  <c r="U147" i="1" s="1"/>
  <c r="V148" i="1" l="1"/>
  <c r="Q149" i="1"/>
  <c r="S148" i="1"/>
  <c r="U148" i="1" s="1"/>
  <c r="V149" i="1" l="1"/>
  <c r="Q150" i="1"/>
  <c r="S149" i="1"/>
  <c r="U149" i="1" s="1"/>
  <c r="S150" i="1" l="1"/>
  <c r="U150" i="1" s="1"/>
  <c r="V150" i="1"/>
  <c r="Q151" i="1"/>
  <c r="S151" i="1" s="1"/>
  <c r="U151" i="1" s="1"/>
  <c r="V151" i="1" l="1"/>
  <c r="S152" i="1"/>
  <c r="U152" i="1" s="1"/>
  <c r="Q152" i="1"/>
  <c r="V152" i="1" l="1"/>
  <c r="Q153" i="1"/>
  <c r="V153" i="1" l="1"/>
  <c r="Q154" i="1"/>
  <c r="S154" i="1" s="1"/>
  <c r="U154" i="1" s="1"/>
  <c r="S153" i="1"/>
  <c r="U153" i="1" s="1"/>
  <c r="V154" i="1" l="1"/>
  <c r="Q155" i="1"/>
  <c r="S155" i="1" s="1"/>
  <c r="U155" i="1" s="1"/>
  <c r="V155" i="1" l="1"/>
  <c r="Q156" i="1"/>
  <c r="V156" i="1" l="1"/>
  <c r="Q157" i="1"/>
  <c r="S156" i="1"/>
  <c r="U156" i="1" s="1"/>
  <c r="V157" i="1" l="1"/>
  <c r="Q158" i="1"/>
  <c r="S157" i="1"/>
  <c r="U157" i="1" s="1"/>
  <c r="V158" i="1" l="1"/>
  <c r="Q159" i="1"/>
  <c r="S158" i="1"/>
  <c r="U158" i="1" s="1"/>
  <c r="V159" i="1" l="1"/>
  <c r="Q160" i="1"/>
  <c r="S159" i="1"/>
  <c r="U159" i="1" s="1"/>
  <c r="V160" i="1" l="1"/>
  <c r="Q161" i="1"/>
  <c r="S161" i="1" s="1"/>
  <c r="U161" i="1" s="1"/>
  <c r="S160" i="1"/>
  <c r="U160" i="1" s="1"/>
  <c r="V161" i="1" l="1"/>
  <c r="S162" i="1"/>
  <c r="U162" i="1" s="1"/>
  <c r="Q162" i="1"/>
  <c r="V162" i="1" l="1"/>
  <c r="Q163" i="1"/>
  <c r="S164" i="1" l="1"/>
  <c r="U164" i="1" s="1"/>
  <c r="V163" i="1"/>
  <c r="Q164" i="1"/>
  <c r="S163" i="1"/>
  <c r="U163" i="1" s="1"/>
  <c r="V164" i="1" l="1"/>
  <c r="Q165" i="1"/>
  <c r="V165" i="1" l="1"/>
  <c r="Q166" i="1"/>
  <c r="S165" i="1"/>
  <c r="U165" i="1" s="1"/>
  <c r="V166" i="1" l="1"/>
  <c r="S167" i="1"/>
  <c r="U167" i="1" s="1"/>
  <c r="Q167" i="1"/>
  <c r="S166" i="1"/>
  <c r="U166" i="1" s="1"/>
  <c r="V167" i="1" l="1"/>
  <c r="S168" i="1"/>
  <c r="U168" i="1" s="1"/>
  <c r="Q168" i="1"/>
  <c r="V168" i="1" l="1"/>
  <c r="S169" i="1"/>
  <c r="U169" i="1" s="1"/>
  <c r="Q169" i="1"/>
  <c r="V169" i="1" l="1"/>
  <c r="Q170" i="1"/>
  <c r="V170" i="1" l="1"/>
  <c r="Q171" i="1"/>
  <c r="S170" i="1"/>
  <c r="U170" i="1" s="1"/>
  <c r="V171" i="1" l="1"/>
  <c r="Q172" i="1"/>
  <c r="S171" i="1"/>
  <c r="U171" i="1" s="1"/>
  <c r="V172" i="1" l="1"/>
  <c r="Q173" i="1"/>
  <c r="S172" i="1"/>
  <c r="U172" i="1" s="1"/>
  <c r="V173" i="1" l="1"/>
  <c r="S174" i="1"/>
  <c r="U174" i="1" s="1"/>
  <c r="Q174" i="1"/>
  <c r="S173" i="1"/>
  <c r="U173" i="1" s="1"/>
  <c r="V174" i="1" l="1"/>
  <c r="Q175" i="1"/>
  <c r="V175" i="1" l="1"/>
  <c r="Q176" i="1"/>
  <c r="S175" i="1"/>
  <c r="U175" i="1" s="1"/>
  <c r="V176" i="1" l="1"/>
  <c r="Q177" i="1"/>
  <c r="S176" i="1"/>
  <c r="U176" i="1" s="1"/>
  <c r="V177" i="1" l="1"/>
  <c r="Q178" i="1"/>
  <c r="S177" i="1"/>
  <c r="U177" i="1" s="1"/>
  <c r="V178" i="1" l="1"/>
  <c r="Q179" i="1"/>
  <c r="S178" i="1"/>
  <c r="U178" i="1" s="1"/>
  <c r="V179" i="1" l="1"/>
  <c r="Q180" i="1"/>
  <c r="S179" i="1"/>
  <c r="U179" i="1" s="1"/>
  <c r="V180" i="1" l="1"/>
  <c r="S181" i="1"/>
  <c r="U181" i="1" s="1"/>
  <c r="Q181" i="1"/>
  <c r="S180" i="1"/>
  <c r="U180" i="1" s="1"/>
  <c r="V181" i="1" l="1"/>
  <c r="Q182" i="1"/>
  <c r="V182" i="1" l="1"/>
  <c r="Q183" i="1"/>
  <c r="S182" i="1"/>
  <c r="U182" i="1" s="1"/>
  <c r="V183" i="1" l="1"/>
  <c r="S184" i="1"/>
  <c r="U184" i="1" s="1"/>
  <c r="Q184" i="1"/>
  <c r="S183" i="1"/>
  <c r="U183" i="1" s="1"/>
  <c r="V184" i="1" l="1"/>
  <c r="Q185" i="1"/>
  <c r="V185" i="1" l="1"/>
  <c r="Q186" i="1"/>
  <c r="S185" i="1"/>
  <c r="U185" i="1" s="1"/>
  <c r="V186" i="1" l="1"/>
  <c r="S187" i="1"/>
  <c r="U187" i="1" s="1"/>
  <c r="Q187" i="1"/>
  <c r="S186" i="1"/>
  <c r="U186" i="1" s="1"/>
  <c r="V187" i="1" l="1"/>
  <c r="S188" i="1"/>
  <c r="U188" i="1" s="1"/>
  <c r="Q188" i="1"/>
  <c r="V188" i="1" l="1"/>
  <c r="Q189" i="1"/>
  <c r="V189" i="1" l="1"/>
  <c r="S190" i="1"/>
  <c r="U190" i="1" s="1"/>
  <c r="Q190" i="1"/>
  <c r="S189" i="1"/>
  <c r="U189" i="1" s="1"/>
  <c r="V190" i="1" l="1"/>
  <c r="Q191" i="1"/>
  <c r="V191" i="1" l="1"/>
  <c r="S192" i="1"/>
  <c r="U192" i="1" s="1"/>
  <c r="Q192" i="1"/>
  <c r="S191" i="1"/>
  <c r="U191" i="1" s="1"/>
  <c r="V192" i="1" l="1"/>
  <c r="S193" i="1"/>
  <c r="U193" i="1" s="1"/>
  <c r="Q193" i="1"/>
  <c r="V193" i="1" l="1"/>
  <c r="Q194" i="1"/>
  <c r="V194" i="1" l="1"/>
  <c r="Q195" i="1"/>
  <c r="S194" i="1"/>
  <c r="U194" i="1" s="1"/>
  <c r="V195" i="1" l="1"/>
  <c r="S196" i="1"/>
  <c r="U196" i="1" s="1"/>
  <c r="Q196" i="1"/>
  <c r="S195" i="1"/>
  <c r="U195" i="1" s="1"/>
  <c r="V196" i="1" l="1"/>
  <c r="S197" i="1"/>
  <c r="U197" i="1" s="1"/>
  <c r="Q197" i="1"/>
  <c r="V197" i="1" l="1"/>
  <c r="S198" i="1"/>
  <c r="U198" i="1" s="1"/>
  <c r="Q198" i="1"/>
  <c r="V198" i="1" l="1"/>
  <c r="Q199" i="1"/>
  <c r="V199" i="1" l="1"/>
  <c r="Q200" i="1"/>
  <c r="S199" i="1"/>
  <c r="U199" i="1" s="1"/>
  <c r="V200" i="1" l="1"/>
  <c r="S201" i="1"/>
  <c r="U201" i="1" s="1"/>
  <c r="Q201" i="1"/>
  <c r="S200" i="1"/>
  <c r="U200" i="1" s="1"/>
  <c r="V201" i="1" l="1"/>
  <c r="Q202" i="1"/>
  <c r="V202" i="1" l="1"/>
  <c r="Q203" i="1"/>
  <c r="S202" i="1"/>
  <c r="U202" i="1" s="1"/>
  <c r="V203" i="1" l="1"/>
  <c r="S204" i="1"/>
  <c r="U204" i="1" s="1"/>
  <c r="Q204" i="1"/>
  <c r="S203" i="1"/>
  <c r="U203" i="1" s="1"/>
  <c r="V204" i="1" l="1"/>
  <c r="Q205" i="1"/>
  <c r="V205" i="1" l="1"/>
  <c r="Q206" i="1"/>
  <c r="S205" i="1"/>
  <c r="U205" i="1" s="1"/>
  <c r="V206" i="1" l="1"/>
  <c r="S207" i="1"/>
  <c r="U207" i="1" s="1"/>
  <c r="Q207" i="1"/>
  <c r="S206" i="1"/>
  <c r="U206" i="1" s="1"/>
  <c r="V207" i="1" l="1"/>
  <c r="S208" i="1"/>
  <c r="U208" i="1" s="1"/>
  <c r="Q241" i="1"/>
  <c r="K3" i="1" s="1"/>
  <c r="Q208" i="1"/>
  <c r="A8" i="1" l="1"/>
  <c r="A239" i="1"/>
  <c r="A235" i="1"/>
  <c r="A231" i="1"/>
  <c r="A227" i="1"/>
  <c r="A223" i="1"/>
  <c r="A219" i="1"/>
  <c r="A215" i="1"/>
  <c r="A211" i="1"/>
  <c r="A207" i="1"/>
  <c r="A203" i="1"/>
  <c r="A199" i="1"/>
  <c r="A195" i="1"/>
  <c r="A191" i="1"/>
  <c r="A187" i="1"/>
  <c r="A183" i="1"/>
  <c r="A179" i="1"/>
  <c r="A175" i="1"/>
  <c r="A171" i="1"/>
  <c r="A167" i="1"/>
  <c r="A163" i="1"/>
  <c r="A159" i="1"/>
  <c r="A155" i="1"/>
  <c r="A151" i="1"/>
  <c r="A147" i="1"/>
  <c r="A143" i="1"/>
  <c r="A139" i="1"/>
  <c r="A135" i="1"/>
  <c r="A131" i="1"/>
  <c r="A127" i="1"/>
  <c r="A123" i="1"/>
  <c r="A119" i="1"/>
  <c r="A115" i="1"/>
  <c r="A111" i="1"/>
  <c r="A107" i="1"/>
  <c r="A103" i="1"/>
  <c r="A99" i="1"/>
  <c r="A95" i="1"/>
  <c r="A91" i="1"/>
  <c r="A87" i="1"/>
  <c r="A83" i="1"/>
  <c r="A79" i="1"/>
  <c r="A75" i="1"/>
  <c r="A71" i="1"/>
  <c r="A67" i="1"/>
  <c r="A63" i="1"/>
  <c r="A59" i="1"/>
  <c r="A55" i="1"/>
  <c r="A51" i="1"/>
  <c r="A47" i="1"/>
  <c r="A43" i="1"/>
  <c r="A39" i="1"/>
  <c r="A35" i="1"/>
  <c r="A31" i="1"/>
  <c r="A27" i="1"/>
  <c r="A23" i="1"/>
  <c r="A19" i="1"/>
  <c r="A15" i="1"/>
  <c r="A11" i="1"/>
  <c r="A110" i="1"/>
  <c r="A98" i="1"/>
  <c r="A90" i="1"/>
  <c r="A78" i="1"/>
  <c r="A70" i="1"/>
  <c r="A58" i="1"/>
  <c r="A46" i="1"/>
  <c r="A42" i="1"/>
  <c r="A34" i="1"/>
  <c r="A26" i="1"/>
  <c r="A14" i="1"/>
  <c r="A173" i="1"/>
  <c r="A161" i="1"/>
  <c r="A153" i="1"/>
  <c r="A141" i="1"/>
  <c r="A129" i="1"/>
  <c r="A121" i="1"/>
  <c r="A105" i="1"/>
  <c r="A93" i="1"/>
  <c r="A85" i="1"/>
  <c r="A73" i="1"/>
  <c r="A61" i="1"/>
  <c r="A49" i="1"/>
  <c r="A33" i="1"/>
  <c r="A25" i="1"/>
  <c r="A238" i="1"/>
  <c r="A234" i="1"/>
  <c r="A230" i="1"/>
  <c r="A226" i="1"/>
  <c r="A222" i="1"/>
  <c r="A218" i="1"/>
  <c r="A214" i="1"/>
  <c r="A210" i="1"/>
  <c r="A206" i="1"/>
  <c r="A202" i="1"/>
  <c r="A198" i="1"/>
  <c r="A194" i="1"/>
  <c r="A190" i="1"/>
  <c r="A186" i="1"/>
  <c r="A182" i="1"/>
  <c r="A178" i="1"/>
  <c r="A174" i="1"/>
  <c r="A170" i="1"/>
  <c r="A166" i="1"/>
  <c r="A162" i="1"/>
  <c r="A158" i="1"/>
  <c r="A154" i="1"/>
  <c r="A150" i="1"/>
  <c r="A146" i="1"/>
  <c r="A142" i="1"/>
  <c r="A138" i="1"/>
  <c r="A134" i="1"/>
  <c r="A130" i="1"/>
  <c r="A126" i="1"/>
  <c r="A122" i="1"/>
  <c r="A118" i="1"/>
  <c r="A114" i="1"/>
  <c r="A106" i="1"/>
  <c r="A102" i="1"/>
  <c r="A86" i="1"/>
  <c r="A66" i="1"/>
  <c r="A50" i="1"/>
  <c r="A22" i="1"/>
  <c r="A165" i="1"/>
  <c r="A145" i="1"/>
  <c r="A133" i="1"/>
  <c r="A117" i="1"/>
  <c r="A101" i="1"/>
  <c r="A89" i="1"/>
  <c r="A77" i="1"/>
  <c r="A57" i="1"/>
  <c r="A37" i="1"/>
  <c r="A21" i="1"/>
  <c r="A9" i="1"/>
  <c r="A237" i="1"/>
  <c r="A233" i="1"/>
  <c r="A229" i="1"/>
  <c r="A225" i="1"/>
  <c r="A221" i="1"/>
  <c r="A217" i="1"/>
  <c r="A213" i="1"/>
  <c r="A209" i="1"/>
  <c r="A205" i="1"/>
  <c r="A201" i="1"/>
  <c r="A197" i="1"/>
  <c r="A193" i="1"/>
  <c r="A189" i="1"/>
  <c r="A185" i="1"/>
  <c r="A181" i="1"/>
  <c r="A177" i="1"/>
  <c r="A109" i="1"/>
  <c r="A69" i="1"/>
  <c r="A45" i="1"/>
  <c r="A13" i="1"/>
  <c r="A236" i="1"/>
  <c r="A232" i="1"/>
  <c r="A228" i="1"/>
  <c r="A224" i="1"/>
  <c r="A220" i="1"/>
  <c r="A216" i="1"/>
  <c r="A212" i="1"/>
  <c r="A208" i="1"/>
  <c r="A204" i="1"/>
  <c r="A200" i="1"/>
  <c r="A196" i="1"/>
  <c r="A192" i="1"/>
  <c r="A188" i="1"/>
  <c r="A184" i="1"/>
  <c r="A180" i="1"/>
  <c r="A176" i="1"/>
  <c r="A172" i="1"/>
  <c r="A168" i="1"/>
  <c r="A164" i="1"/>
  <c r="A160" i="1"/>
  <c r="A156" i="1"/>
  <c r="A152" i="1"/>
  <c r="A148" i="1"/>
  <c r="A144" i="1"/>
  <c r="A140" i="1"/>
  <c r="A136" i="1"/>
  <c r="A132" i="1"/>
  <c r="A128" i="1"/>
  <c r="A124" i="1"/>
  <c r="A120" i="1"/>
  <c r="A116" i="1"/>
  <c r="A112" i="1"/>
  <c r="A108" i="1"/>
  <c r="A104" i="1"/>
  <c r="A100" i="1"/>
  <c r="A96" i="1"/>
  <c r="A92" i="1"/>
  <c r="A88" i="1"/>
  <c r="A84" i="1"/>
  <c r="A80" i="1"/>
  <c r="A76" i="1"/>
  <c r="A72" i="1"/>
  <c r="A68" i="1"/>
  <c r="A64" i="1"/>
  <c r="A60" i="1"/>
  <c r="A56" i="1"/>
  <c r="A52" i="1"/>
  <c r="A48" i="1"/>
  <c r="A44" i="1"/>
  <c r="A40" i="1"/>
  <c r="A36" i="1"/>
  <c r="A32" i="1"/>
  <c r="A28" i="1"/>
  <c r="A24" i="1"/>
  <c r="A20" i="1"/>
  <c r="A16" i="1"/>
  <c r="A12" i="1"/>
  <c r="A94" i="1"/>
  <c r="A82" i="1"/>
  <c r="A74" i="1"/>
  <c r="A62" i="1"/>
  <c r="A54" i="1"/>
  <c r="A38" i="1"/>
  <c r="A30" i="1"/>
  <c r="A18" i="1"/>
  <c r="A10" i="1"/>
  <c r="A169" i="1"/>
  <c r="A157" i="1"/>
  <c r="A149" i="1"/>
  <c r="A137" i="1"/>
  <c r="A125" i="1"/>
  <c r="A113" i="1"/>
  <c r="A97" i="1"/>
  <c r="A81" i="1"/>
  <c r="A65" i="1"/>
  <c r="A53" i="1"/>
  <c r="A41" i="1"/>
  <c r="A29" i="1"/>
  <c r="A17" i="1"/>
  <c r="K4" i="1"/>
  <c r="J4" i="1" s="1"/>
  <c r="V208" i="1"/>
  <c r="S209" i="1"/>
  <c r="U209" i="1" s="1"/>
  <c r="Q209" i="1"/>
  <c r="V209" i="1" l="1"/>
  <c r="S210" i="1"/>
  <c r="U210" i="1" s="1"/>
  <c r="Q210" i="1"/>
  <c r="V210" i="1" l="1"/>
  <c r="S211" i="1"/>
  <c r="U211" i="1" s="1"/>
  <c r="Q211" i="1"/>
  <c r="V211" i="1" l="1"/>
  <c r="S212" i="1"/>
  <c r="U212" i="1" s="1"/>
  <c r="Q212" i="1"/>
  <c r="V212" i="1" l="1"/>
  <c r="S213" i="1"/>
  <c r="U213" i="1" s="1"/>
  <c r="Q213" i="1"/>
  <c r="V213" i="1" l="1"/>
  <c r="S214" i="1"/>
  <c r="U214" i="1" s="1"/>
  <c r="Q214" i="1"/>
  <c r="V214" i="1" l="1"/>
  <c r="S215" i="1"/>
  <c r="U215" i="1" s="1"/>
  <c r="Q215" i="1"/>
  <c r="V215" i="1" l="1"/>
  <c r="S216" i="1"/>
  <c r="U216" i="1" s="1"/>
  <c r="Q216" i="1"/>
  <c r="V216" i="1" l="1"/>
  <c r="S217" i="1"/>
  <c r="U217" i="1" s="1"/>
  <c r="Q217" i="1"/>
  <c r="V217" i="1" l="1"/>
  <c r="S218" i="1"/>
  <c r="U218" i="1" s="1"/>
  <c r="Q218" i="1"/>
  <c r="V218" i="1" l="1"/>
  <c r="S219" i="1"/>
  <c r="U219" i="1" s="1"/>
  <c r="Q219" i="1"/>
  <c r="V219" i="1" l="1"/>
  <c r="S220" i="1"/>
  <c r="U220" i="1" s="1"/>
  <c r="Q220" i="1"/>
  <c r="V220" i="1" l="1"/>
  <c r="S221" i="1"/>
  <c r="U221" i="1" s="1"/>
  <c r="Q221" i="1"/>
  <c r="V221" i="1" l="1"/>
  <c r="S222" i="1"/>
  <c r="U222" i="1" s="1"/>
  <c r="Q222" i="1"/>
  <c r="V222" i="1" l="1"/>
  <c r="S223" i="1"/>
  <c r="U223" i="1" s="1"/>
  <c r="Q223" i="1"/>
  <c r="V223" i="1" l="1"/>
  <c r="S224" i="1"/>
  <c r="U224" i="1" s="1"/>
  <c r="Q224" i="1"/>
  <c r="V224" i="1" l="1"/>
  <c r="S225" i="1"/>
  <c r="U225" i="1" s="1"/>
  <c r="Q225" i="1"/>
  <c r="V225" i="1" l="1"/>
  <c r="S226" i="1"/>
  <c r="U226" i="1" s="1"/>
  <c r="Q226" i="1"/>
  <c r="V226" i="1" l="1"/>
  <c r="S227" i="1"/>
  <c r="U227" i="1" s="1"/>
  <c r="Q227" i="1"/>
  <c r="V227" i="1" l="1"/>
  <c r="S228" i="1"/>
  <c r="U228" i="1" s="1"/>
  <c r="Q228" i="1"/>
  <c r="V228" i="1" l="1"/>
  <c r="S229" i="1"/>
  <c r="U229" i="1" s="1"/>
  <c r="Q229" i="1"/>
  <c r="V229" i="1" l="1"/>
  <c r="S230" i="1"/>
  <c r="U230" i="1" s="1"/>
  <c r="Q230" i="1"/>
  <c r="V230" i="1" l="1"/>
  <c r="S231" i="1"/>
  <c r="U231" i="1" s="1"/>
  <c r="Q231" i="1"/>
  <c r="V231" i="1" l="1"/>
  <c r="S232" i="1"/>
  <c r="Q232" i="1"/>
  <c r="V232" i="1" l="1"/>
  <c r="V5" i="1" s="1"/>
  <c r="S233" i="1"/>
  <c r="U233" i="1" s="1"/>
  <c r="Q233" i="1"/>
  <c r="U232" i="1"/>
  <c r="U5" i="1" s="1"/>
  <c r="P4" i="1" s="1"/>
  <c r="S6" i="1"/>
  <c r="AF16" i="1" l="1"/>
  <c r="AH17" i="1"/>
  <c r="AH18" i="1" s="1"/>
  <c r="V233" i="1"/>
  <c r="S234" i="1"/>
  <c r="U234" i="1" s="1"/>
  <c r="Q234" i="1"/>
  <c r="B206" i="2"/>
  <c r="B78" i="2"/>
  <c r="B126" i="2"/>
  <c r="B182" i="2"/>
  <c r="A224" i="2"/>
  <c r="A160" i="2"/>
  <c r="B212" i="2"/>
  <c r="B84" i="2"/>
  <c r="A126" i="2"/>
  <c r="B167" i="2"/>
  <c r="A117" i="2"/>
  <c r="A9" i="2"/>
  <c r="B114" i="2"/>
  <c r="A156" i="2"/>
  <c r="B197" i="2"/>
  <c r="A147" i="2"/>
  <c r="A39" i="2"/>
  <c r="B104" i="2"/>
  <c r="A146" i="2"/>
  <c r="B187" i="2"/>
  <c r="B174" i="2"/>
  <c r="B222" i="2"/>
  <c r="B94" i="2"/>
  <c r="B150" i="2"/>
  <c r="B198" i="2"/>
  <c r="A128" i="2"/>
  <c r="B180" i="2"/>
  <c r="A222" i="2"/>
  <c r="A94" i="2"/>
  <c r="A213" i="2"/>
  <c r="A85" i="2"/>
  <c r="B210" i="2"/>
  <c r="B82" i="2"/>
  <c r="A124" i="2"/>
  <c r="B165" i="2"/>
  <c r="A115" i="2"/>
  <c r="B200" i="2"/>
  <c r="B72" i="2"/>
  <c r="A114" i="2"/>
  <c r="B155" i="2"/>
  <c r="A105" i="2"/>
  <c r="A167" i="2"/>
  <c r="B121" i="2"/>
  <c r="A51" i="2"/>
  <c r="A42" i="2"/>
  <c r="B5" i="2"/>
  <c r="A43" i="2"/>
  <c r="A40" i="2"/>
  <c r="B38" i="2"/>
  <c r="B85" i="2"/>
  <c r="A216" i="2"/>
  <c r="A88" i="2"/>
  <c r="B140" i="2"/>
  <c r="A182" i="2"/>
  <c r="B223" i="2"/>
  <c r="A173" i="2"/>
  <c r="B77" i="2"/>
  <c r="B170" i="2"/>
  <c r="A208" i="2"/>
  <c r="A80" i="2"/>
  <c r="B132" i="2"/>
  <c r="A174" i="2"/>
  <c r="B215" i="2"/>
  <c r="A165" i="2"/>
  <c r="A57" i="2"/>
  <c r="B162" i="2"/>
  <c r="B142" i="2"/>
  <c r="B190" i="2"/>
  <c r="B62" i="2"/>
  <c r="B118" i="2"/>
  <c r="B70" i="2"/>
  <c r="A96" i="2"/>
  <c r="B148" i="2"/>
  <c r="A190" i="2"/>
  <c r="A62" i="2"/>
  <c r="A181" i="2"/>
  <c r="B109" i="2"/>
  <c r="B178" i="2"/>
  <c r="A220" i="2"/>
  <c r="A92" i="2"/>
  <c r="A211" i="2"/>
  <c r="A83" i="2"/>
  <c r="B168" i="2"/>
  <c r="A210" i="2"/>
  <c r="A82" i="2"/>
  <c r="A201" i="2"/>
  <c r="A73" i="2"/>
  <c r="A59" i="2"/>
  <c r="A36" i="2"/>
  <c r="B44" i="2"/>
  <c r="A10" i="2"/>
  <c r="B7" i="2"/>
  <c r="B42" i="2"/>
  <c r="A8" i="2"/>
  <c r="B18" i="2"/>
  <c r="A3" i="2"/>
  <c r="A184" i="2"/>
  <c r="B225" i="2"/>
  <c r="B108" i="2"/>
  <c r="A150" i="2"/>
  <c r="B191" i="2"/>
  <c r="A141" i="2"/>
  <c r="A33" i="2"/>
  <c r="B138" i="2"/>
  <c r="A176" i="2"/>
  <c r="B228" i="2"/>
  <c r="B100" i="2"/>
  <c r="A142" i="2"/>
  <c r="B183" i="2"/>
  <c r="A133" i="2"/>
  <c r="A25" i="2"/>
  <c r="B130" i="2"/>
  <c r="A172" i="2"/>
  <c r="B213" i="2"/>
  <c r="A163" i="2"/>
  <c r="B110" i="2"/>
  <c r="B158" i="2"/>
  <c r="B214" i="2"/>
  <c r="B86" i="2"/>
  <c r="A192" i="2"/>
  <c r="A64" i="2"/>
  <c r="B116" i="2"/>
  <c r="A158" i="2"/>
  <c r="B199" i="2"/>
  <c r="A149" i="2"/>
  <c r="A41" i="2"/>
  <c r="B146" i="2"/>
  <c r="A188" i="2"/>
  <c r="A60" i="2"/>
  <c r="A179" i="2"/>
  <c r="B101" i="2"/>
  <c r="B136" i="2"/>
  <c r="A178" i="2"/>
  <c r="B219" i="2"/>
  <c r="A169" i="2"/>
  <c r="A63" i="2"/>
  <c r="B48" i="2"/>
  <c r="B209" i="2"/>
  <c r="B91" i="2"/>
  <c r="B127" i="2"/>
  <c r="B201" i="2"/>
  <c r="B83" i="2"/>
  <c r="B119" i="2"/>
  <c r="AO7" i="1"/>
  <c r="B107" i="2"/>
  <c r="A152" i="2"/>
  <c r="B204" i="2"/>
  <c r="B76" i="2"/>
  <c r="A118" i="2"/>
  <c r="B159" i="2"/>
  <c r="A109" i="2"/>
  <c r="B52" i="2"/>
  <c r="B106" i="2"/>
  <c r="A144" i="2"/>
  <c r="B196" i="2"/>
  <c r="B68" i="2"/>
  <c r="A110" i="2"/>
  <c r="B151" i="2"/>
  <c r="A101" i="2"/>
  <c r="B226" i="2"/>
  <c r="B98" i="2"/>
  <c r="A140" i="2"/>
  <c r="B181" i="2"/>
  <c r="A159" i="2"/>
  <c r="B105" i="2"/>
  <c r="A120" i="2"/>
  <c r="A205" i="2"/>
  <c r="A112" i="2"/>
  <c r="A197" i="2"/>
  <c r="A204" i="2"/>
  <c r="A195" i="2"/>
  <c r="A55" i="2"/>
  <c r="B120" i="2"/>
  <c r="A162" i="2"/>
  <c r="B203" i="2"/>
  <c r="A153" i="2"/>
  <c r="A45" i="2"/>
  <c r="B8" i="2"/>
  <c r="A223" i="2"/>
  <c r="A168" i="2"/>
  <c r="B220" i="2"/>
  <c r="B92" i="2"/>
  <c r="A134" i="2"/>
  <c r="B175" i="2"/>
  <c r="A125" i="2"/>
  <c r="A17" i="2"/>
  <c r="B122" i="2"/>
  <c r="A164" i="2"/>
  <c r="B205" i="2"/>
  <c r="A155" i="2"/>
  <c r="A47" i="2"/>
  <c r="B112" i="2"/>
  <c r="A154" i="2"/>
  <c r="B195" i="2"/>
  <c r="A145" i="2"/>
  <c r="A37" i="2"/>
  <c r="B131" i="2"/>
  <c r="A191" i="2"/>
  <c r="B145" i="2"/>
  <c r="B157" i="2"/>
  <c r="A106" i="2"/>
  <c r="B89" i="2"/>
  <c r="B3" i="2"/>
  <c r="A183" i="2"/>
  <c r="A32" i="2"/>
  <c r="B31" i="2"/>
  <c r="B40" i="2"/>
  <c r="B57" i="2"/>
  <c r="A84" i="2"/>
  <c r="A202" i="2"/>
  <c r="A31" i="2"/>
  <c r="A26" i="2"/>
  <c r="B11" i="2"/>
  <c r="B73" i="2"/>
  <c r="AP7" i="1"/>
  <c r="B139" i="2"/>
  <c r="B143" i="2"/>
  <c r="A180" i="2"/>
  <c r="B128" i="2"/>
  <c r="A53" i="2"/>
  <c r="B81" i="2"/>
  <c r="A44" i="2"/>
  <c r="B58" i="2"/>
  <c r="B27" i="2"/>
  <c r="A137" i="2"/>
  <c r="B113" i="2"/>
  <c r="B43" i="2"/>
  <c r="B172" i="2"/>
  <c r="A77" i="2"/>
  <c r="B164" i="2"/>
  <c r="A69" i="2"/>
  <c r="A108" i="2"/>
  <c r="A131" i="2"/>
  <c r="B216" i="2"/>
  <c r="B88" i="2"/>
  <c r="A130" i="2"/>
  <c r="B171" i="2"/>
  <c r="A121" i="2"/>
  <c r="B153" i="2"/>
  <c r="B54" i="2"/>
  <c r="A95" i="2"/>
  <c r="A136" i="2"/>
  <c r="B188" i="2"/>
  <c r="B60" i="2"/>
  <c r="A102" i="2"/>
  <c r="A221" i="2"/>
  <c r="A93" i="2"/>
  <c r="B218" i="2"/>
  <c r="B90" i="2"/>
  <c r="A132" i="2"/>
  <c r="B173" i="2"/>
  <c r="A123" i="2"/>
  <c r="B208" i="2"/>
  <c r="B80" i="2"/>
  <c r="A122" i="2"/>
  <c r="B163" i="2"/>
  <c r="A113" i="2"/>
  <c r="A199" i="2"/>
  <c r="B34" i="2"/>
  <c r="B149" i="2"/>
  <c r="A50" i="2"/>
  <c r="A107" i="2"/>
  <c r="A225" i="2"/>
  <c r="A29" i="2"/>
  <c r="B53" i="2"/>
  <c r="A27" i="2"/>
  <c r="B28" i="2"/>
  <c r="A207" i="2"/>
  <c r="A54" i="2"/>
  <c r="B25" i="2"/>
  <c r="A203" i="2"/>
  <c r="A74" i="2"/>
  <c r="A20" i="2"/>
  <c r="B12" i="2"/>
  <c r="A119" i="2"/>
  <c r="A24" i="2"/>
  <c r="B24" i="2"/>
  <c r="B129" i="2"/>
  <c r="B49" i="2"/>
  <c r="B221" i="2"/>
  <c r="A170" i="2"/>
  <c r="B32" i="2"/>
  <c r="A18" i="2"/>
  <c r="B169" i="2"/>
  <c r="A56" i="2"/>
  <c r="A28" i="2"/>
  <c r="B75" i="2"/>
  <c r="B111" i="2"/>
  <c r="A148" i="2"/>
  <c r="B96" i="2"/>
  <c r="B185" i="2"/>
  <c r="A58" i="2"/>
  <c r="B55" i="2"/>
  <c r="B46" i="2"/>
  <c r="B19" i="2"/>
  <c r="B36" i="2"/>
  <c r="B9" i="2"/>
  <c r="B217" i="2"/>
  <c r="B45" i="2"/>
  <c r="A175" i="2"/>
  <c r="A214" i="2"/>
  <c r="B202" i="2"/>
  <c r="A206" i="2"/>
  <c r="B194" i="2"/>
  <c r="A76" i="2"/>
  <c r="A99" i="2"/>
  <c r="B184" i="2"/>
  <c r="A226" i="2"/>
  <c r="A98" i="2"/>
  <c r="A217" i="2"/>
  <c r="A89" i="2"/>
  <c r="A103" i="2"/>
  <c r="A61" i="2"/>
  <c r="B102" i="2"/>
  <c r="A104" i="2"/>
  <c r="B156" i="2"/>
  <c r="A198" i="2"/>
  <c r="A70" i="2"/>
  <c r="A189" i="2"/>
  <c r="B141" i="2"/>
  <c r="B186" i="2"/>
  <c r="A228" i="2"/>
  <c r="A100" i="2"/>
  <c r="A219" i="2"/>
  <c r="A91" i="2"/>
  <c r="B176" i="2"/>
  <c r="A218" i="2"/>
  <c r="A90" i="2"/>
  <c r="A209" i="2"/>
  <c r="A81" i="2"/>
  <c r="A71" i="2"/>
  <c r="A52" i="2"/>
  <c r="A7" i="2"/>
  <c r="B74" i="2"/>
  <c r="B192" i="2"/>
  <c r="A97" i="2"/>
  <c r="B61" i="2"/>
  <c r="B16" i="2"/>
  <c r="B147" i="2"/>
  <c r="B51" i="2"/>
  <c r="A35" i="2"/>
  <c r="A22" i="2"/>
  <c r="B135" i="2"/>
  <c r="A75" i="2"/>
  <c r="A193" i="2"/>
  <c r="A19" i="2"/>
  <c r="B37" i="2"/>
  <c r="A15" i="2"/>
  <c r="B6" i="2"/>
  <c r="A143" i="2"/>
  <c r="A46" i="2"/>
  <c r="B15" i="2"/>
  <c r="A171" i="2"/>
  <c r="B211" i="2"/>
  <c r="B177" i="2"/>
  <c r="B95" i="2"/>
  <c r="A87" i="2"/>
  <c r="A16" i="2"/>
  <c r="B193" i="2"/>
  <c r="B97" i="2"/>
  <c r="B41" i="2"/>
  <c r="B189" i="2"/>
  <c r="A138" i="2"/>
  <c r="B67" i="2"/>
  <c r="B17" i="2"/>
  <c r="A215" i="2"/>
  <c r="A48" i="2"/>
  <c r="B71" i="2"/>
  <c r="B56" i="2"/>
  <c r="B79" i="2"/>
  <c r="AF11" i="1"/>
  <c r="B99" i="2"/>
  <c r="A151" i="2"/>
  <c r="B166" i="2"/>
  <c r="A86" i="2"/>
  <c r="B134" i="2"/>
  <c r="A78" i="2"/>
  <c r="B66" i="2"/>
  <c r="A227" i="2"/>
  <c r="A67" i="2"/>
  <c r="B152" i="2"/>
  <c r="A194" i="2"/>
  <c r="A66" i="2"/>
  <c r="A185" i="2"/>
  <c r="B125" i="2"/>
  <c r="A21" i="2"/>
  <c r="A4" i="2"/>
  <c r="A200" i="2"/>
  <c r="A72" i="2"/>
  <c r="B124" i="2"/>
  <c r="A166" i="2"/>
  <c r="B207" i="2"/>
  <c r="A157" i="2"/>
  <c r="A49" i="2"/>
  <c r="B154" i="2"/>
  <c r="A196" i="2"/>
  <c r="A68" i="2"/>
  <c r="A187" i="2"/>
  <c r="B133" i="2"/>
  <c r="B144" i="2"/>
  <c r="A186" i="2"/>
  <c r="B227" i="2"/>
  <c r="A177" i="2"/>
  <c r="B93" i="2"/>
  <c r="A11" i="2"/>
  <c r="B103" i="2"/>
  <c r="B123" i="2"/>
  <c r="A116" i="2"/>
  <c r="B64" i="2"/>
  <c r="A135" i="2"/>
  <c r="A34" i="2"/>
  <c r="B39" i="2"/>
  <c r="B137" i="2"/>
  <c r="B10" i="2"/>
  <c r="B14" i="2"/>
  <c r="B22" i="2"/>
  <c r="A212" i="2"/>
  <c r="B160" i="2"/>
  <c r="A65" i="2"/>
  <c r="B50" i="2"/>
  <c r="AT1" i="1"/>
  <c r="B115" i="2"/>
  <c r="B35" i="2"/>
  <c r="A23" i="2"/>
  <c r="A14" i="2"/>
  <c r="B47" i="2"/>
  <c r="B69" i="2"/>
  <c r="A161" i="2"/>
  <c r="B26" i="2"/>
  <c r="B29" i="2"/>
  <c r="A5" i="2"/>
  <c r="B87" i="2"/>
  <c r="A111" i="2"/>
  <c r="A38" i="2"/>
  <c r="B30" i="2"/>
  <c r="A139" i="2"/>
  <c r="B179" i="2"/>
  <c r="A127" i="2"/>
  <c r="B63" i="2"/>
  <c r="B117" i="2"/>
  <c r="B13" i="2"/>
  <c r="B161" i="2"/>
  <c r="B65" i="2"/>
  <c r="B33" i="2"/>
  <c r="B224" i="2"/>
  <c r="B20" i="2"/>
  <c r="A12" i="2"/>
  <c r="A13" i="2"/>
  <c r="A129" i="2"/>
  <c r="B59" i="2"/>
  <c r="A6" i="2"/>
  <c r="B4" i="2"/>
  <c r="A79" i="2"/>
  <c r="B23" i="2"/>
  <c r="B21" i="2"/>
  <c r="A30" i="2"/>
  <c r="AT2" i="1"/>
  <c r="AR1" i="1"/>
  <c r="AF8" i="1"/>
  <c r="AR2" i="1"/>
  <c r="R1" i="1"/>
  <c r="AM1" i="1"/>
  <c r="AN1" i="1"/>
  <c r="AN3" i="1"/>
  <c r="AM3" i="1"/>
  <c r="AF6" i="1"/>
  <c r="AX1" i="1" l="1"/>
  <c r="AY1" i="1" s="1"/>
  <c r="AZ1" i="1" s="1"/>
  <c r="AV2" i="1"/>
  <c r="AV1" i="1" s="1"/>
  <c r="BF1" i="1" s="1"/>
  <c r="BE1" i="1"/>
  <c r="AF12" i="1"/>
  <c r="R3" i="1"/>
  <c r="R2" i="1"/>
  <c r="AN2" i="1"/>
  <c r="BD5" i="1"/>
  <c r="BH3" i="1"/>
  <c r="AF9" i="1"/>
  <c r="AF10" i="1"/>
  <c r="AH7" i="1"/>
  <c r="AH6" i="1"/>
  <c r="AM2" i="1"/>
  <c r="BC5" i="1"/>
  <c r="BG3" i="1"/>
  <c r="BA4" i="1"/>
  <c r="BE2" i="1"/>
  <c r="AR3" i="1"/>
  <c r="V234" i="1"/>
  <c r="S235" i="1"/>
  <c r="U235" i="1" s="1"/>
  <c r="Q235" i="1"/>
  <c r="AI6" i="1" l="1"/>
  <c r="Y6" i="1" s="1"/>
  <c r="AB7" i="1" s="1"/>
  <c r="AZ4" i="1"/>
  <c r="BC2" i="1"/>
  <c r="BD3" i="1" s="1"/>
  <c r="BD6" i="1" s="1"/>
  <c r="BD9" i="1" s="1"/>
  <c r="BC1" i="1"/>
  <c r="BC3" i="1" s="1"/>
  <c r="BC6" i="1" s="1"/>
  <c r="BC9" i="1" s="1"/>
  <c r="AI7" i="1"/>
  <c r="Y7" i="1" s="1"/>
  <c r="AC7" i="1" s="1"/>
  <c r="G4" i="1"/>
  <c r="AC9" i="1"/>
  <c r="AF22" i="1"/>
  <c r="AI14" i="1"/>
  <c r="V235" i="1"/>
  <c r="Q236" i="1"/>
  <c r="S236" i="1"/>
  <c r="U236" i="1" s="1"/>
  <c r="AZ3" i="1"/>
  <c r="AB9" i="1"/>
  <c r="AE22" i="1"/>
  <c r="AC12" i="1" l="1"/>
  <c r="AB10" i="1"/>
  <c r="AB13" i="1" s="1"/>
  <c r="BA3" i="1"/>
  <c r="AY4" i="1" s="1"/>
  <c r="AZ12" i="1" s="1"/>
  <c r="AC11" i="1"/>
  <c r="AB12" i="1"/>
  <c r="AB11" i="1"/>
  <c r="V236" i="1"/>
  <c r="S237" i="1"/>
  <c r="U237" i="1" s="1"/>
  <c r="Q237" i="1"/>
  <c r="BD8" i="1"/>
  <c r="BD7" i="1"/>
  <c r="AC10" i="1"/>
  <c r="AC13" i="1" s="1"/>
  <c r="BC7" i="1"/>
  <c r="BC8" i="1"/>
  <c r="AZ30" i="1" l="1"/>
  <c r="AZ21" i="1"/>
  <c r="AZ73" i="1"/>
  <c r="AZ33" i="1"/>
  <c r="AZ16" i="1"/>
  <c r="AZ45" i="1"/>
  <c r="AZ79" i="1"/>
  <c r="AZ50" i="1"/>
  <c r="AZ67" i="1"/>
  <c r="BH1" i="1"/>
  <c r="BH4" i="1" s="1"/>
  <c r="BH7" i="1" s="1"/>
  <c r="AZ53" i="1"/>
  <c r="AZ20" i="1"/>
  <c r="AZ80" i="1"/>
  <c r="AZ34" i="1"/>
  <c r="AZ86" i="1"/>
  <c r="AZ59" i="1"/>
  <c r="AZ78" i="1"/>
  <c r="AZ70" i="1"/>
  <c r="AZ37" i="1"/>
  <c r="AZ38" i="1"/>
  <c r="AZ69" i="1"/>
  <c r="AZ25" i="1"/>
  <c r="AZ46" i="1"/>
  <c r="AZ44" i="1"/>
  <c r="AZ14" i="1"/>
  <c r="AZ10" i="1"/>
  <c r="AZ18" i="1"/>
  <c r="AZ87" i="1"/>
  <c r="AZ27" i="1"/>
  <c r="AZ51" i="1"/>
  <c r="AZ71" i="1"/>
  <c r="AZ24" i="1"/>
  <c r="AZ60" i="1"/>
  <c r="AZ36" i="1"/>
  <c r="AZ43" i="1"/>
  <c r="AZ15" i="1"/>
  <c r="AZ54" i="1"/>
  <c r="AZ29" i="1"/>
  <c r="AZ19" i="1"/>
  <c r="AZ31" i="1"/>
  <c r="AZ63" i="1"/>
  <c r="AZ28" i="1"/>
  <c r="AZ61" i="1"/>
  <c r="AZ49" i="1"/>
  <c r="AZ77" i="1"/>
  <c r="AZ42" i="1"/>
  <c r="AZ72" i="1"/>
  <c r="AZ32" i="1"/>
  <c r="AZ23" i="1"/>
  <c r="AZ39" i="1"/>
  <c r="AZ74" i="1"/>
  <c r="AZ9" i="1"/>
  <c r="AZ62" i="1"/>
  <c r="AZ48" i="1"/>
  <c r="AZ89" i="1"/>
  <c r="AZ75" i="1"/>
  <c r="AZ85" i="1"/>
  <c r="AZ41" i="1"/>
  <c r="AZ82" i="1"/>
  <c r="AZ65" i="1"/>
  <c r="AZ76" i="1"/>
  <c r="AZ81" i="1"/>
  <c r="AZ13" i="1"/>
  <c r="AZ88" i="1"/>
  <c r="AZ58" i="1"/>
  <c r="AZ66" i="1"/>
  <c r="AZ40" i="1"/>
  <c r="AZ55" i="1"/>
  <c r="AZ47" i="1"/>
  <c r="AZ26" i="1"/>
  <c r="AZ64" i="1"/>
  <c r="AZ22" i="1"/>
  <c r="AY3" i="1"/>
  <c r="AZ17" i="1"/>
  <c r="AZ52" i="1"/>
  <c r="AZ11" i="1"/>
  <c r="AZ83" i="1"/>
  <c r="AZ84" i="1"/>
  <c r="AZ56" i="1"/>
  <c r="AZ68" i="1"/>
  <c r="AZ35" i="1"/>
  <c r="AZ57" i="1"/>
  <c r="V237" i="1"/>
  <c r="Q238" i="1"/>
  <c r="S238" i="1"/>
  <c r="U238" i="1" s="1"/>
  <c r="AY28" i="1" l="1"/>
  <c r="AY11" i="1"/>
  <c r="AY83" i="1"/>
  <c r="AY75" i="1"/>
  <c r="AY38" i="1"/>
  <c r="AY12" i="1"/>
  <c r="AY48" i="1"/>
  <c r="AY47" i="1"/>
  <c r="AY59" i="1"/>
  <c r="AY74" i="1"/>
  <c r="AY71" i="1"/>
  <c r="AY73" i="1"/>
  <c r="AY44" i="1"/>
  <c r="AY56" i="1"/>
  <c r="AY52" i="1"/>
  <c r="AY17" i="1"/>
  <c r="AY27" i="1"/>
  <c r="AY16" i="1"/>
  <c r="AY24" i="1"/>
  <c r="AY82" i="1"/>
  <c r="AY58" i="1"/>
  <c r="AY39" i="1"/>
  <c r="AY61" i="1"/>
  <c r="AY30" i="1"/>
  <c r="BG1" i="1"/>
  <c r="AY60" i="1"/>
  <c r="AY72" i="1"/>
  <c r="AY54" i="1"/>
  <c r="AY41" i="1"/>
  <c r="AY18" i="1"/>
  <c r="AY53" i="1"/>
  <c r="AY65" i="1"/>
  <c r="AY21" i="1"/>
  <c r="AY23" i="1"/>
  <c r="AY80" i="1"/>
  <c r="AY14" i="1"/>
  <c r="AY88" i="1"/>
  <c r="AY68" i="1"/>
  <c r="AY85" i="1"/>
  <c r="AY42" i="1"/>
  <c r="AY78" i="1"/>
  <c r="AY87" i="1"/>
  <c r="AY66" i="1"/>
  <c r="AY49" i="1"/>
  <c r="AY31" i="1"/>
  <c r="AY36" i="1"/>
  <c r="AY29" i="1"/>
  <c r="AY20" i="1"/>
  <c r="AY22" i="1"/>
  <c r="AY79" i="1"/>
  <c r="AY9" i="1"/>
  <c r="AY37" i="1"/>
  <c r="AY25" i="1"/>
  <c r="AY76" i="1"/>
  <c r="AY89" i="1"/>
  <c r="AY77" i="1"/>
  <c r="AY67" i="1"/>
  <c r="AY34" i="1"/>
  <c r="AY69" i="1"/>
  <c r="AY81" i="1"/>
  <c r="AY70" i="1"/>
  <c r="AY10" i="1"/>
  <c r="AY46" i="1"/>
  <c r="AY86" i="1"/>
  <c r="AY51" i="1"/>
  <c r="AY19" i="1"/>
  <c r="AY32" i="1"/>
  <c r="AY84" i="1"/>
  <c r="AY45" i="1"/>
  <c r="AY13" i="1"/>
  <c r="AY63" i="1"/>
  <c r="AY35" i="1"/>
  <c r="AY15" i="1"/>
  <c r="AY57" i="1"/>
  <c r="AY40" i="1"/>
  <c r="AY55" i="1"/>
  <c r="AY50" i="1"/>
  <c r="AY33" i="1"/>
  <c r="AY62" i="1"/>
  <c r="AY26" i="1"/>
  <c r="AY64" i="1"/>
  <c r="AY43" i="1"/>
  <c r="V238" i="1"/>
  <c r="S239" i="1"/>
  <c r="U239" i="1" s="1"/>
  <c r="Q239" i="1"/>
  <c r="B1" i="1"/>
  <c r="BH6" i="1" l="1"/>
  <c r="BH5" i="1"/>
  <c r="BG4" i="1"/>
  <c r="BG7" i="1" s="1"/>
  <c r="BG6" i="1"/>
  <c r="BG5" i="1"/>
  <c r="V239" i="1"/>
  <c r="Y11" i="1"/>
  <c r="AH10" i="1"/>
  <c r="Y15" i="1"/>
  <c r="AF13" i="1" l="1"/>
  <c r="AF14" i="1" s="1"/>
  <c r="A3" i="1"/>
  <c r="A6" i="1"/>
  <c r="B6" i="1" s="1"/>
  <c r="B3" i="1"/>
  <c r="B5" i="1"/>
  <c r="Y17" i="1" s="1"/>
  <c r="A245" i="1"/>
  <c r="Y241" i="1"/>
  <c r="T5" i="2" l="1"/>
  <c r="T4" i="2"/>
  <c r="S5" i="2"/>
  <c r="S4" i="2"/>
  <c r="N6" i="2"/>
  <c r="N5" i="2"/>
  <c r="N7" i="2"/>
  <c r="M7" i="2"/>
  <c r="M6" i="2"/>
  <c r="M5" i="2"/>
  <c r="M8" i="2"/>
  <c r="M9" i="2"/>
  <c r="N9" i="2"/>
  <c r="N8" i="2"/>
  <c r="N10" i="2"/>
  <c r="N12" i="2"/>
  <c r="N11" i="2"/>
  <c r="M11" i="2"/>
  <c r="M10" i="2"/>
  <c r="M12" i="2"/>
  <c r="N14" i="2"/>
  <c r="N13" i="2"/>
  <c r="M14" i="2"/>
  <c r="M13" i="2"/>
  <c r="N16" i="2"/>
  <c r="N15" i="2"/>
  <c r="M15" i="2"/>
  <c r="M16" i="2"/>
  <c r="N20" i="2"/>
  <c r="N18" i="2"/>
  <c r="N17" i="2"/>
  <c r="N19" i="2"/>
  <c r="M20" i="2"/>
  <c r="M17" i="2"/>
  <c r="M18" i="2"/>
  <c r="M19" i="2"/>
  <c r="N22" i="2"/>
  <c r="N21" i="2"/>
  <c r="M22" i="2"/>
  <c r="M21" i="2"/>
  <c r="M24" i="2"/>
  <c r="M23" i="2"/>
  <c r="N24" i="2"/>
  <c r="N23" i="2"/>
  <c r="N25" i="2"/>
  <c r="N26" i="2"/>
  <c r="M25" i="2"/>
  <c r="M26" i="2"/>
  <c r="N28" i="2"/>
  <c r="N27" i="2"/>
  <c r="M28" i="2"/>
  <c r="M27" i="2"/>
  <c r="N30" i="2"/>
  <c r="N29" i="2"/>
  <c r="M30" i="2"/>
  <c r="M29" i="2"/>
  <c r="N33" i="2"/>
  <c r="N31" i="2"/>
  <c r="N32" i="2"/>
  <c r="M33" i="2"/>
  <c r="M31" i="2"/>
  <c r="M32" i="2"/>
  <c r="M35" i="2"/>
  <c r="M34" i="2"/>
  <c r="N35" i="2"/>
  <c r="N34" i="2"/>
  <c r="N37" i="2"/>
  <c r="N36" i="2"/>
  <c r="M37" i="2"/>
  <c r="M36" i="2"/>
  <c r="N46" i="2"/>
  <c r="N47" i="2"/>
  <c r="N43" i="2"/>
  <c r="N48" i="2"/>
  <c r="N38" i="2"/>
  <c r="N45" i="2"/>
  <c r="N44" i="2"/>
  <c r="N40" i="2"/>
  <c r="N42" i="2"/>
  <c r="N41" i="2"/>
  <c r="N39" i="2"/>
  <c r="M48" i="2"/>
  <c r="M40" i="2"/>
  <c r="M44" i="2"/>
  <c r="M43" i="2"/>
  <c r="M39" i="2"/>
  <c r="M46" i="2"/>
  <c r="M38" i="2"/>
  <c r="M47" i="2"/>
  <c r="M41" i="2"/>
  <c r="M45" i="2"/>
  <c r="M42" i="2"/>
  <c r="N58" i="2"/>
  <c r="N52" i="2"/>
  <c r="N51" i="2"/>
  <c r="N53" i="2"/>
  <c r="N54" i="2"/>
  <c r="N49" i="2"/>
  <c r="N56" i="2"/>
  <c r="N55" i="2"/>
  <c r="N50" i="2"/>
  <c r="N57" i="2"/>
  <c r="N59" i="2"/>
  <c r="M56" i="2"/>
  <c r="M54" i="2"/>
  <c r="M52" i="2"/>
  <c r="M58" i="2"/>
  <c r="M51" i="2"/>
  <c r="M53" i="2"/>
  <c r="M55" i="2"/>
  <c r="M49" i="2"/>
  <c r="M50" i="2"/>
  <c r="M59" i="2"/>
  <c r="M57" i="2"/>
  <c r="N64" i="2"/>
  <c r="N70" i="2"/>
  <c r="N73" i="2"/>
  <c r="N74" i="2"/>
  <c r="N69" i="2"/>
  <c r="N72" i="2"/>
  <c r="N66" i="2"/>
  <c r="N63" i="2"/>
  <c r="N65" i="2"/>
  <c r="N71" i="2"/>
  <c r="N75" i="2"/>
  <c r="N62" i="2"/>
  <c r="N68" i="2"/>
  <c r="N61" i="2"/>
  <c r="N60" i="2"/>
  <c r="N67" i="2"/>
  <c r="M63" i="2"/>
  <c r="M70" i="2"/>
  <c r="M69" i="2"/>
  <c r="M64" i="2"/>
  <c r="M71" i="2"/>
  <c r="M67" i="2"/>
  <c r="M74" i="2"/>
  <c r="M62" i="2"/>
  <c r="M68" i="2"/>
  <c r="M72" i="2"/>
  <c r="M61" i="2"/>
  <c r="M65" i="2"/>
  <c r="M73" i="2"/>
  <c r="M75" i="2"/>
  <c r="M66" i="2"/>
  <c r="M60" i="2"/>
  <c r="N83" i="2"/>
  <c r="N84" i="2"/>
  <c r="N79" i="2"/>
  <c r="N77" i="2"/>
  <c r="N91" i="2"/>
  <c r="N88" i="2"/>
  <c r="N87" i="2"/>
  <c r="N80" i="2"/>
  <c r="N78" i="2"/>
  <c r="N86" i="2"/>
  <c r="N81" i="2"/>
  <c r="N82" i="2"/>
  <c r="N85" i="2"/>
  <c r="N89" i="2"/>
  <c r="N76" i="2"/>
  <c r="N90" i="2"/>
  <c r="M81" i="2"/>
  <c r="M86" i="2"/>
  <c r="M82" i="2"/>
  <c r="M90" i="2"/>
  <c r="M85" i="2"/>
  <c r="M88" i="2"/>
  <c r="M83" i="2"/>
  <c r="M78" i="2"/>
  <c r="M84" i="2"/>
  <c r="M80" i="2"/>
  <c r="M76" i="2"/>
  <c r="M79" i="2"/>
  <c r="M77" i="2"/>
  <c r="M89" i="2"/>
  <c r="M91" i="2"/>
  <c r="M87" i="2"/>
  <c r="N96" i="2"/>
  <c r="N94" i="2"/>
  <c r="N115" i="2"/>
  <c r="N119" i="2"/>
  <c r="N101" i="2"/>
  <c r="N111" i="2"/>
  <c r="N92" i="2"/>
  <c r="N113" i="2"/>
  <c r="N93" i="2"/>
  <c r="N102" i="2"/>
  <c r="N112" i="2"/>
  <c r="N117" i="2"/>
  <c r="N100" i="2"/>
  <c r="N105" i="2"/>
  <c r="N98" i="2"/>
  <c r="N103" i="2"/>
  <c r="N114" i="2"/>
  <c r="N123" i="2"/>
  <c r="N118" i="2"/>
  <c r="N121" i="2"/>
  <c r="N122" i="2"/>
  <c r="N126" i="2"/>
  <c r="N97" i="2"/>
  <c r="N110" i="2"/>
  <c r="N106" i="2"/>
  <c r="N125" i="2"/>
  <c r="N109" i="2"/>
  <c r="N104" i="2"/>
  <c r="N116" i="2"/>
  <c r="N120" i="2"/>
  <c r="N99" i="2"/>
  <c r="N128" i="2"/>
  <c r="N124" i="2"/>
  <c r="N108" i="2"/>
  <c r="N127" i="2"/>
  <c r="N107" i="2"/>
  <c r="N95" i="2"/>
  <c r="M99" i="2"/>
  <c r="M95" i="2"/>
  <c r="M110" i="2"/>
  <c r="M116" i="2"/>
  <c r="M124" i="2"/>
  <c r="M125" i="2"/>
  <c r="M112" i="2"/>
  <c r="M122" i="2"/>
  <c r="M93" i="2"/>
  <c r="M104" i="2"/>
  <c r="M101" i="2"/>
  <c r="M100" i="2"/>
  <c r="M120" i="2"/>
  <c r="M98" i="2"/>
  <c r="M128" i="2"/>
  <c r="M126" i="2"/>
  <c r="M108" i="2"/>
  <c r="M123" i="2"/>
  <c r="M119" i="2"/>
  <c r="M127" i="2"/>
  <c r="M103" i="2"/>
  <c r="M102" i="2"/>
  <c r="M94" i="2"/>
  <c r="M111" i="2"/>
  <c r="M115" i="2"/>
  <c r="M114" i="2"/>
  <c r="M97" i="2"/>
  <c r="M113" i="2"/>
  <c r="M96" i="2"/>
  <c r="M109" i="2"/>
  <c r="M105" i="2"/>
  <c r="M106" i="2"/>
  <c r="M117" i="2"/>
  <c r="M107" i="2"/>
  <c r="M118" i="2"/>
  <c r="M92" i="2"/>
  <c r="M121" i="2"/>
  <c r="N129" i="2"/>
  <c r="N130" i="2"/>
  <c r="M129" i="2"/>
  <c r="M130" i="2"/>
  <c r="N138" i="2"/>
  <c r="N131" i="2"/>
  <c r="N225" i="2"/>
  <c r="N149" i="2"/>
  <c r="N217" i="2"/>
  <c r="N222" i="2"/>
  <c r="N190" i="2"/>
  <c r="N194" i="2"/>
  <c r="N175" i="2"/>
  <c r="N204" i="2"/>
  <c r="N164" i="2"/>
  <c r="N188" i="2"/>
  <c r="N148" i="2"/>
  <c r="N208" i="2"/>
  <c r="N213" i="2"/>
  <c r="N181" i="2"/>
  <c r="N200" i="2"/>
  <c r="N159" i="2"/>
  <c r="N179" i="2"/>
  <c r="N139" i="2"/>
  <c r="N140" i="2"/>
  <c r="N231" i="2"/>
  <c r="N220" i="2"/>
  <c r="N146" i="2"/>
  <c r="N206" i="2"/>
  <c r="N174" i="2"/>
  <c r="N170" i="2"/>
  <c r="N184" i="2"/>
  <c r="N202" i="2"/>
  <c r="N182" i="2"/>
  <c r="N153" i="2"/>
  <c r="N203" i="2"/>
  <c r="N144" i="2"/>
  <c r="N163" i="2"/>
  <c r="N165" i="2"/>
  <c r="N136" i="2"/>
  <c r="N160" i="2"/>
  <c r="N193" i="2"/>
  <c r="N219" i="2"/>
  <c r="N152" i="2"/>
  <c r="N224" i="2"/>
  <c r="N157" i="2"/>
  <c r="N192" i="2"/>
  <c r="N162" i="2"/>
  <c r="N167" i="2"/>
  <c r="N158" i="2"/>
  <c r="N196" i="2"/>
  <c r="N221" i="2"/>
  <c r="N232" i="2"/>
  <c r="N210" i="2"/>
  <c r="N234" i="2"/>
  <c r="N191" i="2"/>
  <c r="N215" i="2"/>
  <c r="N156" i="2"/>
  <c r="N218" i="2"/>
  <c r="N183" i="2"/>
  <c r="N216" i="2"/>
  <c r="N205" i="2"/>
  <c r="N154" i="2"/>
  <c r="N161" i="2"/>
  <c r="N230" i="2"/>
  <c r="N189" i="2"/>
  <c r="N178" i="2"/>
  <c r="N229" i="2"/>
  <c r="N227" i="2"/>
  <c r="N145" i="2"/>
  <c r="N209" i="2"/>
  <c r="N197" i="2"/>
  <c r="N142" i="2"/>
  <c r="N134" i="2"/>
  <c r="N199" i="2"/>
  <c r="N173" i="2"/>
  <c r="N212" i="2"/>
  <c r="N172" i="2"/>
  <c r="N180" i="2"/>
  <c r="N195" i="2"/>
  <c r="N133" i="2"/>
  <c r="N185" i="2"/>
  <c r="N236" i="2"/>
  <c r="N169" i="2"/>
  <c r="N147" i="2"/>
  <c r="N211" i="2"/>
  <c r="N150" i="2"/>
  <c r="N137" i="2"/>
  <c r="N233" i="2"/>
  <c r="N186" i="2"/>
  <c r="N143" i="2"/>
  <c r="N201" i="2"/>
  <c r="N166" i="2"/>
  <c r="N177" i="2"/>
  <c r="N171" i="2"/>
  <c r="N141" i="2"/>
  <c r="N176" i="2"/>
  <c r="N135" i="2"/>
  <c r="N132" i="2"/>
  <c r="N235" i="2"/>
  <c r="N198" i="2"/>
  <c r="N187" i="2"/>
  <c r="N155" i="2"/>
  <c r="N226" i="2"/>
  <c r="N223" i="2"/>
  <c r="N151" i="2"/>
  <c r="N168" i="2"/>
  <c r="N214" i="2"/>
  <c r="N228" i="2"/>
  <c r="N207" i="2"/>
  <c r="M146" i="2"/>
  <c r="M226" i="2"/>
  <c r="M168" i="2"/>
  <c r="M207" i="2"/>
  <c r="M233" i="2"/>
  <c r="M136" i="2"/>
  <c r="M164" i="2"/>
  <c r="M199" i="2"/>
  <c r="M183" i="2"/>
  <c r="M143" i="2"/>
  <c r="M142" i="2"/>
  <c r="M155" i="2"/>
  <c r="M133" i="2"/>
  <c r="M218" i="2"/>
  <c r="M230" i="2"/>
  <c r="M212" i="2"/>
  <c r="M134" i="2"/>
  <c r="M148" i="2"/>
  <c r="M152" i="2"/>
  <c r="M140" i="2"/>
  <c r="M192" i="2"/>
  <c r="M206" i="2"/>
  <c r="M205" i="2"/>
  <c r="M170" i="2"/>
  <c r="M158" i="2"/>
  <c r="M188" i="2"/>
  <c r="M225" i="2"/>
  <c r="M213" i="2"/>
  <c r="M157" i="2"/>
  <c r="M204" i="2"/>
  <c r="M196" i="2"/>
  <c r="M224" i="2"/>
  <c r="M193" i="2"/>
  <c r="M214" i="2"/>
  <c r="M234" i="2"/>
  <c r="M222" i="2"/>
  <c r="M221" i="2"/>
  <c r="M174" i="2"/>
  <c r="M150" i="2"/>
  <c r="M202" i="2"/>
  <c r="M147" i="2"/>
  <c r="M175" i="2"/>
  <c r="M220" i="2"/>
  <c r="M209" i="2"/>
  <c r="M171" i="2"/>
  <c r="M149" i="2"/>
  <c r="M177" i="2"/>
  <c r="M172" i="2"/>
  <c r="M141" i="2"/>
  <c r="M194" i="2"/>
  <c r="M138" i="2"/>
  <c r="M159" i="2"/>
  <c r="M185" i="2"/>
  <c r="M186" i="2"/>
  <c r="M216" i="2"/>
  <c r="M135" i="2"/>
  <c r="M223" i="2"/>
  <c r="M232" i="2"/>
  <c r="M173" i="2"/>
  <c r="M154" i="2"/>
  <c r="M145" i="2"/>
  <c r="M169" i="2"/>
  <c r="M187" i="2"/>
  <c r="M210" i="2"/>
  <c r="M215" i="2"/>
  <c r="M227" i="2"/>
  <c r="M200" i="2"/>
  <c r="M167" i="2"/>
  <c r="M162" i="2"/>
  <c r="M184" i="2"/>
  <c r="M166" i="2"/>
  <c r="M217" i="2"/>
  <c r="M236" i="2"/>
  <c r="M178" i="2"/>
  <c r="M189" i="2"/>
  <c r="M160" i="2"/>
  <c r="M190" i="2"/>
  <c r="M156" i="2"/>
  <c r="M131" i="2"/>
  <c r="M228" i="2"/>
  <c r="M231" i="2"/>
  <c r="M211" i="2"/>
  <c r="M198" i="2"/>
  <c r="M165" i="2"/>
  <c r="M181" i="2"/>
  <c r="M151" i="2"/>
  <c r="M180" i="2"/>
  <c r="M208" i="2"/>
  <c r="M219" i="2"/>
  <c r="M201" i="2"/>
  <c r="M153" i="2"/>
  <c r="M139" i="2"/>
  <c r="M132" i="2"/>
  <c r="M163" i="2"/>
  <c r="M144" i="2"/>
  <c r="M191" i="2"/>
  <c r="M176" i="2"/>
  <c r="M137" i="2"/>
  <c r="M203" i="2"/>
  <c r="M229" i="2"/>
  <c r="M182" i="2"/>
  <c r="M179" i="2"/>
  <c r="M235" i="2"/>
  <c r="M197" i="2"/>
  <c r="M161" i="2"/>
  <c r="M195" i="2"/>
  <c r="Z9" i="1"/>
  <c r="AA26" i="1"/>
  <c r="X26" i="1"/>
  <c r="AI10" i="1"/>
  <c r="A4" i="1"/>
  <c r="G5" i="1"/>
  <c r="AF15" i="1"/>
  <c r="AI12" i="1"/>
  <c r="AB26" i="1"/>
  <c r="B4" i="1"/>
  <c r="AA9" i="1"/>
  <c r="Y26" i="1"/>
  <c r="Y16" i="1"/>
  <c r="Y12" i="1"/>
  <c r="Y13" i="1"/>
  <c r="AH8" i="1"/>
  <c r="Y18" i="1"/>
  <c r="G3" i="1" l="1"/>
  <c r="AD20" i="1"/>
  <c r="AD19" i="1" s="1"/>
  <c r="AE20" i="1" s="1"/>
  <c r="AF20" i="1"/>
  <c r="AI11" i="1"/>
  <c r="AH9" i="1"/>
  <c r="AI9" i="1"/>
  <c r="Y14" i="1"/>
  <c r="Y9" i="1" l="1"/>
  <c r="Y19" i="1"/>
  <c r="Y20" i="1"/>
  <c r="AD17" i="1"/>
  <c r="AD18" i="1" s="1"/>
  <c r="AE24" i="1"/>
  <c r="AE25" i="1"/>
  <c r="AF23" i="1"/>
  <c r="AF26" i="1" s="1"/>
  <c r="AF24" i="1"/>
  <c r="AF25" i="1"/>
  <c r="AE23" i="1"/>
  <c r="AE26" i="1" s="1"/>
  <c r="AH20" i="1" l="1"/>
  <c r="AG20" i="1"/>
  <c r="AA20" i="1"/>
  <c r="AA22" i="1" s="1"/>
  <c r="Y22" i="1" s="1"/>
  <c r="Y10" i="1"/>
  <c r="AA7" i="1" s="1"/>
  <c r="Z7" i="1"/>
  <c r="X24" i="1" l="1"/>
  <c r="AA24" i="1" s="1"/>
  <c r="Y24" i="1"/>
  <c r="AB24" i="1" s="1"/>
  <c r="AH53" i="1"/>
  <c r="AI53" i="1" s="1"/>
  <c r="AH45" i="1"/>
  <c r="AI45" i="1" s="1"/>
  <c r="AH41" i="1"/>
  <c r="AI41" i="1" s="1"/>
  <c r="AH39" i="1"/>
  <c r="AI39" i="1" s="1"/>
  <c r="AH35" i="1"/>
  <c r="AI35" i="1" s="1"/>
  <c r="AH31" i="1"/>
  <c r="AI31" i="1" s="1"/>
  <c r="AH27" i="1"/>
  <c r="AI27" i="1" s="1"/>
  <c r="AH23" i="1"/>
  <c r="AI23" i="1" s="1"/>
  <c r="AH173" i="1"/>
  <c r="AI173" i="1" s="1"/>
  <c r="AH171" i="1"/>
  <c r="AI171" i="1" s="1"/>
  <c r="AH169" i="1"/>
  <c r="AI169" i="1" s="1"/>
  <c r="AH167" i="1"/>
  <c r="AI167" i="1" s="1"/>
  <c r="AH165" i="1"/>
  <c r="AI165" i="1" s="1"/>
  <c r="AH163" i="1"/>
  <c r="AI163" i="1" s="1"/>
  <c r="AH161" i="1"/>
  <c r="AI161" i="1" s="1"/>
  <c r="AH159" i="1"/>
  <c r="AI159" i="1" s="1"/>
  <c r="AH157" i="1"/>
  <c r="AI157" i="1" s="1"/>
  <c r="AH155" i="1"/>
  <c r="AI155" i="1" s="1"/>
  <c r="AH153" i="1"/>
  <c r="AI153" i="1" s="1"/>
  <c r="AH151" i="1"/>
  <c r="AI151" i="1" s="1"/>
  <c r="AH149" i="1"/>
  <c r="AI149" i="1" s="1"/>
  <c r="AH147" i="1"/>
  <c r="AI147" i="1" s="1"/>
  <c r="AH145" i="1"/>
  <c r="AI145" i="1" s="1"/>
  <c r="AH143" i="1"/>
  <c r="AI143" i="1" s="1"/>
  <c r="AH141" i="1"/>
  <c r="AI141" i="1" s="1"/>
  <c r="AH139" i="1"/>
  <c r="AI139" i="1" s="1"/>
  <c r="AH137" i="1"/>
  <c r="AI137" i="1" s="1"/>
  <c r="AH135" i="1"/>
  <c r="AI135" i="1" s="1"/>
  <c r="AH133" i="1"/>
  <c r="AI133" i="1" s="1"/>
  <c r="AH131" i="1"/>
  <c r="AI131" i="1" s="1"/>
  <c r="AH129" i="1"/>
  <c r="AI129" i="1" s="1"/>
  <c r="AH127" i="1"/>
  <c r="AI127" i="1" s="1"/>
  <c r="AH125" i="1"/>
  <c r="AI125" i="1" s="1"/>
  <c r="AH123" i="1"/>
  <c r="AI123" i="1" s="1"/>
  <c r="AH121" i="1"/>
  <c r="AI121" i="1" s="1"/>
  <c r="AH119" i="1"/>
  <c r="AI119" i="1" s="1"/>
  <c r="AH117" i="1"/>
  <c r="AI117" i="1" s="1"/>
  <c r="AH115" i="1"/>
  <c r="AI115" i="1" s="1"/>
  <c r="AH113" i="1"/>
  <c r="AI113" i="1" s="1"/>
  <c r="AH111" i="1"/>
  <c r="AI111" i="1" s="1"/>
  <c r="AH109" i="1"/>
  <c r="AI109" i="1" s="1"/>
  <c r="AH107" i="1"/>
  <c r="AI107" i="1" s="1"/>
  <c r="AH105" i="1"/>
  <c r="AI105" i="1" s="1"/>
  <c r="AH103" i="1"/>
  <c r="AI103" i="1" s="1"/>
  <c r="AH101" i="1"/>
  <c r="AI101" i="1" s="1"/>
  <c r="AH99" i="1"/>
  <c r="AI99" i="1" s="1"/>
  <c r="AH97" i="1"/>
  <c r="AI97" i="1" s="1"/>
  <c r="AH95" i="1"/>
  <c r="AI95" i="1" s="1"/>
  <c r="AH93" i="1"/>
  <c r="AI93" i="1" s="1"/>
  <c r="AH91" i="1"/>
  <c r="AI91" i="1" s="1"/>
  <c r="AH89" i="1"/>
  <c r="AI89" i="1" s="1"/>
  <c r="AH87" i="1"/>
  <c r="AI87" i="1" s="1"/>
  <c r="AH85" i="1"/>
  <c r="AI85" i="1" s="1"/>
  <c r="AH83" i="1"/>
  <c r="AI83" i="1" s="1"/>
  <c r="AH81" i="1"/>
  <c r="AI81" i="1" s="1"/>
  <c r="AH79" i="1"/>
  <c r="AI79" i="1" s="1"/>
  <c r="AH77" i="1"/>
  <c r="AI77" i="1" s="1"/>
  <c r="AH75" i="1"/>
  <c r="AI75" i="1" s="1"/>
  <c r="AH73" i="1"/>
  <c r="AI73" i="1" s="1"/>
  <c r="AH71" i="1"/>
  <c r="AI71" i="1" s="1"/>
  <c r="AH69" i="1"/>
  <c r="AI69" i="1" s="1"/>
  <c r="AH67" i="1"/>
  <c r="AI67" i="1" s="1"/>
  <c r="AH65" i="1"/>
  <c r="AI65" i="1" s="1"/>
  <c r="AH63" i="1"/>
  <c r="AI63" i="1" s="1"/>
  <c r="AH61" i="1"/>
  <c r="AI61" i="1" s="1"/>
  <c r="AH59" i="1"/>
  <c r="AI59" i="1" s="1"/>
  <c r="AH57" i="1"/>
  <c r="AI57" i="1" s="1"/>
  <c r="AH55" i="1"/>
  <c r="AI55" i="1" s="1"/>
  <c r="AH51" i="1"/>
  <c r="AI51" i="1" s="1"/>
  <c r="AH49" i="1"/>
  <c r="AI49" i="1" s="1"/>
  <c r="AH47" i="1"/>
  <c r="AI47" i="1" s="1"/>
  <c r="AH43" i="1"/>
  <c r="AI43" i="1" s="1"/>
  <c r="AH37" i="1"/>
  <c r="AI37" i="1" s="1"/>
  <c r="AH33" i="1"/>
  <c r="AI33" i="1" s="1"/>
  <c r="AH29" i="1"/>
  <c r="AI29" i="1" s="1"/>
  <c r="AH25" i="1"/>
  <c r="AI25" i="1" s="1"/>
  <c r="AH48" i="1"/>
  <c r="AI48" i="1" s="1"/>
  <c r="AH42" i="1"/>
  <c r="AI42" i="1" s="1"/>
  <c r="AH38" i="1"/>
  <c r="AI38" i="1" s="1"/>
  <c r="AH34" i="1"/>
  <c r="AI34" i="1" s="1"/>
  <c r="AH32" i="1"/>
  <c r="AI32" i="1" s="1"/>
  <c r="AH28" i="1"/>
  <c r="AI28" i="1" s="1"/>
  <c r="AH24" i="1"/>
  <c r="AI24" i="1" s="1"/>
  <c r="AH172" i="1"/>
  <c r="AI172" i="1" s="1"/>
  <c r="AH170" i="1"/>
  <c r="AI170" i="1" s="1"/>
  <c r="AH168" i="1"/>
  <c r="AI168" i="1" s="1"/>
  <c r="AH166" i="1"/>
  <c r="AI166" i="1" s="1"/>
  <c r="AH164" i="1"/>
  <c r="AI164" i="1" s="1"/>
  <c r="AH162" i="1"/>
  <c r="AI162" i="1" s="1"/>
  <c r="AH160" i="1"/>
  <c r="AI160" i="1" s="1"/>
  <c r="AH158" i="1"/>
  <c r="AI158" i="1" s="1"/>
  <c r="AH156" i="1"/>
  <c r="AI156" i="1" s="1"/>
  <c r="AH154" i="1"/>
  <c r="AI154" i="1" s="1"/>
  <c r="AH152" i="1"/>
  <c r="AI152" i="1" s="1"/>
  <c r="AH150" i="1"/>
  <c r="AI150" i="1" s="1"/>
  <c r="AH148" i="1"/>
  <c r="AI148" i="1" s="1"/>
  <c r="AH146" i="1"/>
  <c r="AI146" i="1" s="1"/>
  <c r="AH144" i="1"/>
  <c r="AI144" i="1" s="1"/>
  <c r="AH142" i="1"/>
  <c r="AI142" i="1" s="1"/>
  <c r="AH140" i="1"/>
  <c r="AI140" i="1" s="1"/>
  <c r="AH138" i="1"/>
  <c r="AI138" i="1" s="1"/>
  <c r="AH136" i="1"/>
  <c r="AI136" i="1" s="1"/>
  <c r="AH134" i="1"/>
  <c r="AI134" i="1" s="1"/>
  <c r="AH132" i="1"/>
  <c r="AI132" i="1" s="1"/>
  <c r="AH130" i="1"/>
  <c r="AI130" i="1" s="1"/>
  <c r="AH128" i="1"/>
  <c r="AI128" i="1" s="1"/>
  <c r="AH126" i="1"/>
  <c r="AI126" i="1" s="1"/>
  <c r="AH124" i="1"/>
  <c r="AI124" i="1" s="1"/>
  <c r="AH122" i="1"/>
  <c r="AI122" i="1" s="1"/>
  <c r="AH120" i="1"/>
  <c r="AI120" i="1" s="1"/>
  <c r="AH118" i="1"/>
  <c r="AI118" i="1" s="1"/>
  <c r="AH116" i="1"/>
  <c r="AI116" i="1" s="1"/>
  <c r="AH114" i="1"/>
  <c r="AI114" i="1" s="1"/>
  <c r="AH112" i="1"/>
  <c r="AI112" i="1" s="1"/>
  <c r="AH110" i="1"/>
  <c r="AI110" i="1" s="1"/>
  <c r="AH108" i="1"/>
  <c r="AI108" i="1" s="1"/>
  <c r="AH106" i="1"/>
  <c r="AI106" i="1" s="1"/>
  <c r="AH104" i="1"/>
  <c r="AI104" i="1" s="1"/>
  <c r="AH102" i="1"/>
  <c r="AI102" i="1" s="1"/>
  <c r="AH100" i="1"/>
  <c r="AI100" i="1" s="1"/>
  <c r="AH98" i="1"/>
  <c r="AI98" i="1" s="1"/>
  <c r="AH96" i="1"/>
  <c r="AI96" i="1" s="1"/>
  <c r="AH94" i="1"/>
  <c r="AI94" i="1" s="1"/>
  <c r="AH92" i="1"/>
  <c r="AI92" i="1" s="1"/>
  <c r="AH90" i="1"/>
  <c r="AI90" i="1" s="1"/>
  <c r="AH88" i="1"/>
  <c r="AI88" i="1" s="1"/>
  <c r="AH86" i="1"/>
  <c r="AI86" i="1" s="1"/>
  <c r="AH84" i="1"/>
  <c r="AI84" i="1" s="1"/>
  <c r="AH82" i="1"/>
  <c r="AI82" i="1" s="1"/>
  <c r="AH80" i="1"/>
  <c r="AI80" i="1" s="1"/>
  <c r="AH78" i="1"/>
  <c r="AI78" i="1" s="1"/>
  <c r="AH76" i="1"/>
  <c r="AI76" i="1" s="1"/>
  <c r="AH74" i="1"/>
  <c r="AI74" i="1" s="1"/>
  <c r="AH72" i="1"/>
  <c r="AI72" i="1" s="1"/>
  <c r="AH70" i="1"/>
  <c r="AI70" i="1" s="1"/>
  <c r="AH68" i="1"/>
  <c r="AI68" i="1" s="1"/>
  <c r="AH66" i="1"/>
  <c r="AI66" i="1" s="1"/>
  <c r="AH64" i="1"/>
  <c r="AI64" i="1" s="1"/>
  <c r="AH62" i="1"/>
  <c r="AI62" i="1" s="1"/>
  <c r="AH60" i="1"/>
  <c r="AI60" i="1" s="1"/>
  <c r="AH58" i="1"/>
  <c r="AI58" i="1" s="1"/>
  <c r="AH56" i="1"/>
  <c r="AI56" i="1" s="1"/>
  <c r="AH54" i="1"/>
  <c r="AI54" i="1" s="1"/>
  <c r="AH52" i="1"/>
  <c r="AI52" i="1" s="1"/>
  <c r="AH50" i="1"/>
  <c r="AI50" i="1" s="1"/>
  <c r="AH46" i="1"/>
  <c r="AI46" i="1" s="1"/>
  <c r="AH44" i="1"/>
  <c r="AI44" i="1" s="1"/>
  <c r="AH40" i="1"/>
  <c r="AI40" i="1" s="1"/>
  <c r="AH36" i="1"/>
  <c r="AI36" i="1" s="1"/>
  <c r="AH30" i="1"/>
  <c r="AI30" i="1" s="1"/>
  <c r="AH26" i="1"/>
  <c r="AI26" i="1" s="1"/>
  <c r="AH14" i="1"/>
  <c r="AJ14" i="1" s="1"/>
  <c r="X28" i="1"/>
  <c r="Y27" i="1"/>
  <c r="Y30" i="1" s="1"/>
  <c r="Y28" i="1"/>
  <c r="X27" i="1"/>
  <c r="X30" i="1" s="1"/>
  <c r="AA29" i="1"/>
  <c r="AB27" i="1"/>
  <c r="AB30" i="1" s="1"/>
  <c r="AA11" i="1"/>
  <c r="AA12" i="1"/>
  <c r="Z10" i="1"/>
  <c r="Z13" i="1" s="1"/>
  <c r="Z11" i="1"/>
  <c r="Z12" i="1"/>
  <c r="AA10" i="1"/>
  <c r="AA13" i="1" s="1"/>
  <c r="AB28" i="1"/>
  <c r="AA27" i="1"/>
  <c r="AA30" i="1" s="1"/>
  <c r="AA28" i="1" l="1"/>
  <c r="AB29" i="1"/>
  <c r="Y29" i="1"/>
  <c r="AJ23" i="1"/>
  <c r="X29" i="1"/>
</calcChain>
</file>

<file path=xl/sharedStrings.xml><?xml version="1.0" encoding="utf-8"?>
<sst xmlns="http://schemas.openxmlformats.org/spreadsheetml/2006/main" count="180" uniqueCount="148">
  <si>
    <t>alpha</t>
  </si>
  <si>
    <t>beta</t>
  </si>
  <si>
    <t>gama</t>
  </si>
  <si>
    <t>t</t>
  </si>
  <si>
    <t>dt</t>
  </si>
  <si>
    <t>x</t>
  </si>
  <si>
    <t>neproid</t>
  </si>
  <si>
    <t>y</t>
  </si>
  <si>
    <t>r</t>
  </si>
  <si>
    <t>pol</t>
  </si>
  <si>
    <t>pol2</t>
  </si>
  <si>
    <t>dr/dφ</t>
  </si>
  <si>
    <t>dx/dφ</t>
  </si>
  <si>
    <t>dy/dφ</t>
  </si>
  <si>
    <t>ds/dφ=sqrt(dx/dφ²+dy/dφ²)</t>
  </si>
  <si>
    <t>R</t>
  </si>
  <si>
    <t>d²x/dφ²</t>
  </si>
  <si>
    <t>d²r/dφ²</t>
  </si>
  <si>
    <t>d²r/dt²</t>
  </si>
  <si>
    <t>d²y/dφ²</t>
  </si>
  <si>
    <t>d²y/dx²</t>
  </si>
  <si>
    <t>beta*sin(a7)</t>
  </si>
  <si>
    <t>dy/dx=dy/dφ/dx/dφ</t>
  </si>
  <si>
    <t>d²y/dx²=(d²y/dφ² dx/dφ-d²x/dφ²*dy/dφ)/[dx/dφ]^3</t>
  </si>
  <si>
    <t>d²y/dx²=(d²y/dφ² dx/dφ-d²x/dφ² * dy/dφ)/[dx/dφ]^3</t>
  </si>
  <si>
    <t>s</t>
  </si>
  <si>
    <t>φ</t>
  </si>
  <si>
    <t>v0</t>
  </si>
  <si>
    <t>(alpha-beta*COS(φ))</t>
  </si>
  <si>
    <t>gama*r*SIN(pol_2*φ)</t>
  </si>
  <si>
    <t>beta*cos(φ)</t>
  </si>
  <si>
    <t>d²x/dφ²=beta*(d²r/dφ²cos(pol*φ)-2*pol*dr/dφ*sin(pol*φ)-pol²*r*cos(pol*φ))</t>
  </si>
  <si>
    <t>d²y/dφ²=gama*(d²r/dφ²sin(pol_2*φ)+2*pol_2*dr/dφ*cos(pol_2*φ)-pol_2²*r*sin(pol_2*φ))</t>
  </si>
  <si>
    <t>beta*r*COS(pol*φ)</t>
  </si>
  <si>
    <t>deltat</t>
  </si>
  <si>
    <t>j</t>
  </si>
  <si>
    <t>scurrent</t>
  </si>
  <si>
    <t>find φ=</t>
  </si>
  <si>
    <t>current r</t>
  </si>
  <si>
    <t>current x</t>
  </si>
  <si>
    <t>currenty</t>
  </si>
  <si>
    <t>dy/dx</t>
  </si>
  <si>
    <t>currentdy/dx</t>
  </si>
  <si>
    <t>currentvx</t>
  </si>
  <si>
    <t>currnentvy</t>
  </si>
  <si>
    <t>vx</t>
  </si>
  <si>
    <t>vy</t>
  </si>
  <si>
    <t>rprin</t>
  </si>
  <si>
    <t xml:space="preserve">xpin </t>
  </si>
  <si>
    <t>YPRIN</t>
  </si>
  <si>
    <t>φ(t-dt)</t>
  </si>
  <si>
    <t>=v²/R</t>
  </si>
  <si>
    <t>V²/r</t>
  </si>
  <si>
    <t>d²y/dφ²current</t>
  </si>
  <si>
    <t>dr/dφ current</t>
  </si>
  <si>
    <t>dx/dφ current</t>
  </si>
  <si>
    <t>dy/dφ current</t>
  </si>
  <si>
    <t>d²x/dφ² current =</t>
  </si>
  <si>
    <t>d²r/dφ²=beta*cos(φ)</t>
  </si>
  <si>
    <t>d²r/dφ²current</t>
  </si>
  <si>
    <t>d²y/dx²current</t>
  </si>
  <si>
    <t>R current</t>
  </si>
  <si>
    <t>inclination of R</t>
  </si>
  <si>
    <t>synim = 1 / Sqr(1 + paragogos ^ 2)</t>
  </si>
  <si>
    <t>hmiton = paragogos * synim</t>
  </si>
  <si>
    <t>rx</t>
  </si>
  <si>
    <t>ry</t>
  </si>
  <si>
    <t>beta*(dr/dφ cos(pol*φ)-r*pol*sin(pol*φ))</t>
  </si>
  <si>
    <t>gama*(dr/dφ*sin(pol_2*φ)+r*pol_2*cos(pol_2*φ))</t>
  </si>
  <si>
    <t>ax</t>
  </si>
  <si>
    <t>ay</t>
  </si>
  <si>
    <t>dy/dx current</t>
  </si>
  <si>
    <t>po;</t>
  </si>
  <si>
    <t>pol_2</t>
  </si>
  <si>
    <t>=R</t>
  </si>
  <si>
    <t>=d²y/dx²</t>
  </si>
  <si>
    <t>FI</t>
  </si>
  <si>
    <t>X</t>
  </si>
  <si>
    <t>Y</t>
  </si>
  <si>
    <t>F</t>
  </si>
  <si>
    <t>dx/df</t>
  </si>
  <si>
    <t>dy/df</t>
  </si>
  <si>
    <t>dx/df=alpha*(-3*SIN(currentF)+3*SIN(3*currentF))</t>
  </si>
  <si>
    <t>d²x/dφ²=alpha*(-3*cos(currentf)+9*cos(3*currentf)</t>
  </si>
  <si>
    <t>dy/df=12*alpha*(SIN(currentF))^2*COS(currentF)</t>
  </si>
  <si>
    <r>
      <t>d</t>
    </r>
    <r>
      <rPr>
        <sz val="11"/>
        <color theme="1"/>
        <rFont val="Calibri"/>
        <family val="2"/>
        <charset val="161"/>
      </rPr>
      <t>²y/df²</t>
    </r>
    <r>
      <rPr>
        <sz val="11"/>
        <color theme="1"/>
        <rFont val="Calibri"/>
        <family val="2"/>
        <charset val="161"/>
        <scheme val="minor"/>
      </rPr>
      <t>=12*alpha*(2*(cos(currentf))^3-(sin(currentf))^2)*sin(currentf))</t>
    </r>
  </si>
  <si>
    <r>
      <t>d</t>
    </r>
    <r>
      <rPr>
        <sz val="11"/>
        <color theme="1"/>
        <rFont val="Calibri"/>
        <family val="2"/>
        <charset val="161"/>
      </rPr>
      <t>²y/dx²=d/dx(dy/dx))=d/dx(dy/df/dx/df)=d/df(dy/df/dx/df)*1/dx/df=((d²</t>
    </r>
    <r>
      <rPr>
        <sz val="11"/>
        <color theme="1"/>
        <rFont val="Calibri"/>
        <family val="2"/>
        <charset val="161"/>
        <scheme val="minor"/>
      </rPr>
      <t>y/df</t>
    </r>
    <r>
      <rPr>
        <sz val="11"/>
        <color theme="1"/>
        <rFont val="Calibri"/>
        <family val="2"/>
        <charset val="161"/>
      </rPr>
      <t>²</t>
    </r>
    <r>
      <rPr>
        <sz val="12.65"/>
        <color theme="1"/>
        <rFont val="Calibri"/>
        <family val="2"/>
        <charset val="161"/>
      </rPr>
      <t>*dx/df-dy/df*d²x/df²</t>
    </r>
    <r>
      <rPr>
        <sz val="11"/>
        <color theme="1"/>
        <rFont val="Calibri"/>
        <family val="2"/>
        <charset val="161"/>
        <scheme val="minor"/>
      </rPr>
      <t>)/(dx/df)^3</t>
    </r>
  </si>
  <si>
    <t>current RN</t>
  </si>
  <si>
    <t>d2ydx2</t>
  </si>
  <si>
    <t>n</t>
  </si>
  <si>
    <t>nn</t>
  </si>
  <si>
    <t>nxn</t>
  </si>
  <si>
    <t>nyn</t>
  </si>
  <si>
    <t>rxn</t>
  </si>
  <si>
    <t>currentxn</t>
  </si>
  <si>
    <t>curentyn</t>
  </si>
  <si>
    <t>ryn</t>
  </si>
  <si>
    <t>nephroid curvature</t>
  </si>
  <si>
    <r>
      <t>d</t>
    </r>
    <r>
      <rPr>
        <sz val="11"/>
        <color theme="1"/>
        <rFont val="Calibri"/>
        <family val="2"/>
        <charset val="161"/>
      </rPr>
      <t>²y/df²</t>
    </r>
    <r>
      <rPr>
        <sz val="11"/>
        <color theme="1"/>
        <rFont val="Calibri"/>
        <family val="2"/>
        <charset val="161"/>
        <scheme val="minor"/>
      </rPr>
      <t>=12*alpha*sin(currentf)*(2*(cos(currentf))^2-sin(currentf))^2)</t>
    </r>
  </si>
  <si>
    <t>currentvxn</t>
  </si>
  <si>
    <t>currentvyn</t>
  </si>
  <si>
    <t>xprinn</t>
  </si>
  <si>
    <t>yprinn</t>
  </si>
  <si>
    <t>xprin-currentx</t>
  </si>
  <si>
    <t>yprin-ypmeta</t>
  </si>
  <si>
    <t>axn</t>
  </si>
  <si>
    <t>ayn</t>
  </si>
  <si>
    <t>epitaxynsh</t>
  </si>
  <si>
    <t>currents</t>
  </si>
  <si>
    <t>currentsa</t>
  </si>
  <si>
    <t>xcurrenta</t>
  </si>
  <si>
    <t>ycurrenta</t>
  </si>
  <si>
    <t>currentfa</t>
  </si>
  <si>
    <t>currentva</t>
  </si>
  <si>
    <t>vxacurrent</t>
  </si>
  <si>
    <t>vyacurrent</t>
  </si>
  <si>
    <t>drdfa</t>
  </si>
  <si>
    <t>dxdfa</t>
  </si>
  <si>
    <t>dydfa</t>
  </si>
  <si>
    <t>rfa</t>
  </si>
  <si>
    <t>dydxa</t>
  </si>
  <si>
    <t>centripetal</t>
  </si>
  <si>
    <t>d2rdfa2</t>
  </si>
  <si>
    <t>d2xdfa2</t>
  </si>
  <si>
    <t>d2ydfa2</t>
  </si>
  <si>
    <t>d2ydxa2</t>
  </si>
  <si>
    <t>inclinea</t>
  </si>
  <si>
    <t>Rcurrenta</t>
  </si>
  <si>
    <t>dydta</t>
  </si>
  <si>
    <t>row prina</t>
  </si>
  <si>
    <t>hmitona</t>
  </si>
  <si>
    <t>synima</t>
  </si>
  <si>
    <t>axa</t>
  </si>
  <si>
    <t>ata</t>
  </si>
  <si>
    <t>a_centripta</t>
  </si>
  <si>
    <t>atotala</t>
  </si>
  <si>
    <t>aya</t>
  </si>
  <si>
    <t>vxa</t>
  </si>
  <si>
    <t>vya</t>
  </si>
  <si>
    <t>yprin</t>
  </si>
  <si>
    <t>A_CENTAY</t>
  </si>
  <si>
    <t>A_CENTAX</t>
  </si>
  <si>
    <t>TOTAL_LENGTH</t>
  </si>
  <si>
    <t>REMAIN_S</t>
  </si>
  <si>
    <t>TIME</t>
  </si>
  <si>
    <t>TANG. ACCELERATION</t>
  </si>
  <si>
    <t>acceleration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</si>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</sst>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>
    <font>
      <sz val="11"/>
      <color theme="1"/>
      <name val="Calibri"/>
      <family val="2"/>
      <charset val="161"/>
      <scheme val="minor"/>
    </font>
    <font>
      <sz val="10"/>
      <name val="New York"/>
      <charset val="161"/>
    </font>
    <font>
      <sz val="10"/>
      <color indexed="10"/>
      <name val="New York"/>
      <charset val="161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sz val="12.65"/>
      <color theme="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gray0625">
        <fgColor indexed="11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quotePrefix="1"/>
    <xf numFmtId="0" fontId="0" fillId="0" borderId="1" xfId="0" applyBorder="1"/>
    <xf numFmtId="0" fontId="0" fillId="0" borderId="2" xfId="0" applyFill="1" applyBorder="1"/>
    <xf numFmtId="0" fontId="1" fillId="0" borderId="0" xfId="0" applyFont="1"/>
    <xf numFmtId="164" fontId="1" fillId="0" borderId="0" xfId="0" applyNumberFormat="1" applyFont="1"/>
    <xf numFmtId="2" fontId="2" fillId="2" borderId="0" xfId="0" applyNumberFormat="1" applyFont="1" applyFill="1" applyAlignment="1">
      <alignment horizontal="center"/>
    </xf>
    <xf numFmtId="0" fontId="0" fillId="0" borderId="1" xfId="0" quotePrefix="1" applyFill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7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337570755462796"/>
          <c:y val="7.4548702245552642E-2"/>
          <c:w val="0.7237729922313928"/>
          <c:h val="0.8326195683872849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calculations!$C$7:$C$232</c:f>
              <c:numCache>
                <c:formatCode>General</c:formatCode>
                <c:ptCount val="226"/>
                <c:pt idx="0">
                  <c:v>0</c:v>
                </c:pt>
                <c:pt idx="1">
                  <c:v>3.1415926535897934E-2</c:v>
                </c:pt>
                <c:pt idx="2">
                  <c:v>6.2831853071795868E-2</c:v>
                </c:pt>
                <c:pt idx="3">
                  <c:v>9.4247779607693802E-2</c:v>
                </c:pt>
                <c:pt idx="4">
                  <c:v>0.12566370614359174</c:v>
                </c:pt>
                <c:pt idx="5">
                  <c:v>0.15707963267948966</c:v>
                </c:pt>
                <c:pt idx="6">
                  <c:v>0.18849555921538758</c:v>
                </c:pt>
                <c:pt idx="7">
                  <c:v>0.2199114857512855</c:v>
                </c:pt>
                <c:pt idx="8">
                  <c:v>0.25132741228718342</c:v>
                </c:pt>
                <c:pt idx="9">
                  <c:v>0.28274333882308134</c:v>
                </c:pt>
                <c:pt idx="10">
                  <c:v>0.31415926535897926</c:v>
                </c:pt>
                <c:pt idx="11">
                  <c:v>0.34557519189487718</c:v>
                </c:pt>
                <c:pt idx="12">
                  <c:v>0.3769911184307751</c:v>
                </c:pt>
                <c:pt idx="13">
                  <c:v>0.40840704496667302</c:v>
                </c:pt>
                <c:pt idx="14">
                  <c:v>0.43982297150257094</c:v>
                </c:pt>
                <c:pt idx="15">
                  <c:v>0.47123889803846886</c:v>
                </c:pt>
                <c:pt idx="16">
                  <c:v>0.50265482457436683</c:v>
                </c:pt>
                <c:pt idx="17">
                  <c:v>0.53407075111026481</c:v>
                </c:pt>
                <c:pt idx="18">
                  <c:v>0.56548667764616278</c:v>
                </c:pt>
                <c:pt idx="19">
                  <c:v>0.59690260418206076</c:v>
                </c:pt>
                <c:pt idx="20">
                  <c:v>0.62831853071795873</c:v>
                </c:pt>
                <c:pt idx="21">
                  <c:v>0.65973445725385671</c:v>
                </c:pt>
                <c:pt idx="22">
                  <c:v>0.69115038378975469</c:v>
                </c:pt>
                <c:pt idx="23">
                  <c:v>0.72256631032565266</c:v>
                </c:pt>
                <c:pt idx="24">
                  <c:v>0.75398223686155064</c:v>
                </c:pt>
                <c:pt idx="25">
                  <c:v>0.78539816339744861</c:v>
                </c:pt>
                <c:pt idx="26">
                  <c:v>0.81681408993334659</c:v>
                </c:pt>
                <c:pt idx="27">
                  <c:v>0.84823001646924456</c:v>
                </c:pt>
                <c:pt idx="28">
                  <c:v>0.87964594300514254</c:v>
                </c:pt>
                <c:pt idx="29">
                  <c:v>0.91106186954104051</c:v>
                </c:pt>
                <c:pt idx="30">
                  <c:v>0.94247779607693849</c:v>
                </c:pt>
                <c:pt idx="31">
                  <c:v>0.97389372261283647</c:v>
                </c:pt>
                <c:pt idx="32">
                  <c:v>1.0053096491487343</c:v>
                </c:pt>
                <c:pt idx="33">
                  <c:v>1.0367255756846323</c:v>
                </c:pt>
                <c:pt idx="34">
                  <c:v>1.0681415022205303</c:v>
                </c:pt>
                <c:pt idx="35">
                  <c:v>1.0995574287564283</c:v>
                </c:pt>
                <c:pt idx="36">
                  <c:v>1.1309733552923262</c:v>
                </c:pt>
                <c:pt idx="37">
                  <c:v>1.1623892818282242</c:v>
                </c:pt>
                <c:pt idx="38">
                  <c:v>1.1938052083641222</c:v>
                </c:pt>
                <c:pt idx="39">
                  <c:v>1.2252211349000202</c:v>
                </c:pt>
                <c:pt idx="40">
                  <c:v>1.2566370614359181</c:v>
                </c:pt>
                <c:pt idx="41">
                  <c:v>1.2880529879718161</c:v>
                </c:pt>
                <c:pt idx="42">
                  <c:v>1.3194689145077141</c:v>
                </c:pt>
                <c:pt idx="43">
                  <c:v>1.3508848410436121</c:v>
                </c:pt>
                <c:pt idx="44">
                  <c:v>1.38230076757951</c:v>
                </c:pt>
                <c:pt idx="45">
                  <c:v>1.413716694115408</c:v>
                </c:pt>
                <c:pt idx="46">
                  <c:v>1.445132620651306</c:v>
                </c:pt>
                <c:pt idx="47">
                  <c:v>1.476548547187204</c:v>
                </c:pt>
                <c:pt idx="48">
                  <c:v>1.5079644737231019</c:v>
                </c:pt>
                <c:pt idx="49">
                  <c:v>1.5393804002589999</c:v>
                </c:pt>
                <c:pt idx="50">
                  <c:v>1.5707963267948979</c:v>
                </c:pt>
                <c:pt idx="51">
                  <c:v>1.6022122533307959</c:v>
                </c:pt>
                <c:pt idx="52">
                  <c:v>1.6336281798666938</c:v>
                </c:pt>
                <c:pt idx="53">
                  <c:v>1.6650441064025918</c:v>
                </c:pt>
                <c:pt idx="54">
                  <c:v>1.6964600329384898</c:v>
                </c:pt>
                <c:pt idx="55">
                  <c:v>1.7278759594743878</c:v>
                </c:pt>
                <c:pt idx="56">
                  <c:v>1.7592918860102857</c:v>
                </c:pt>
                <c:pt idx="57">
                  <c:v>1.7907078125461837</c:v>
                </c:pt>
                <c:pt idx="58">
                  <c:v>1.8221237390820817</c:v>
                </c:pt>
                <c:pt idx="59">
                  <c:v>1.8535396656179797</c:v>
                </c:pt>
                <c:pt idx="60">
                  <c:v>1.8849555921538776</c:v>
                </c:pt>
                <c:pt idx="61">
                  <c:v>1.9163715186897756</c:v>
                </c:pt>
                <c:pt idx="62">
                  <c:v>1.9477874452256736</c:v>
                </c:pt>
                <c:pt idx="63">
                  <c:v>1.9792033717615716</c:v>
                </c:pt>
                <c:pt idx="64">
                  <c:v>2.0106192982974695</c:v>
                </c:pt>
                <c:pt idx="65">
                  <c:v>2.0420352248333673</c:v>
                </c:pt>
                <c:pt idx="66">
                  <c:v>2.0734511513692651</c:v>
                </c:pt>
                <c:pt idx="67">
                  <c:v>2.1048670779051628</c:v>
                </c:pt>
                <c:pt idx="68">
                  <c:v>2.1362830044410606</c:v>
                </c:pt>
                <c:pt idx="69">
                  <c:v>2.1676989309769583</c:v>
                </c:pt>
                <c:pt idx="70">
                  <c:v>2.1991148575128561</c:v>
                </c:pt>
                <c:pt idx="71">
                  <c:v>2.2305307840487538</c:v>
                </c:pt>
                <c:pt idx="72">
                  <c:v>2.2619467105846516</c:v>
                </c:pt>
                <c:pt idx="73">
                  <c:v>2.2933626371205493</c:v>
                </c:pt>
                <c:pt idx="74">
                  <c:v>2.3247785636564471</c:v>
                </c:pt>
                <c:pt idx="75">
                  <c:v>2.3561944901923448</c:v>
                </c:pt>
                <c:pt idx="76">
                  <c:v>2.3876104167282426</c:v>
                </c:pt>
                <c:pt idx="77">
                  <c:v>2.4190263432641403</c:v>
                </c:pt>
                <c:pt idx="78">
                  <c:v>2.4504422698000381</c:v>
                </c:pt>
                <c:pt idx="79">
                  <c:v>2.4818581963359359</c:v>
                </c:pt>
                <c:pt idx="80">
                  <c:v>2.5132741228718336</c:v>
                </c:pt>
                <c:pt idx="81">
                  <c:v>2.5446900494077314</c:v>
                </c:pt>
                <c:pt idx="82">
                  <c:v>2.5761059759436291</c:v>
                </c:pt>
                <c:pt idx="83">
                  <c:v>2.6075219024795269</c:v>
                </c:pt>
                <c:pt idx="84">
                  <c:v>2.6389378290154246</c:v>
                </c:pt>
                <c:pt idx="85">
                  <c:v>2.6703537555513224</c:v>
                </c:pt>
                <c:pt idx="86">
                  <c:v>2.7017696820872201</c:v>
                </c:pt>
                <c:pt idx="87">
                  <c:v>2.7331856086231179</c:v>
                </c:pt>
                <c:pt idx="88">
                  <c:v>2.7646015351590156</c:v>
                </c:pt>
                <c:pt idx="89">
                  <c:v>2.7960174616949134</c:v>
                </c:pt>
                <c:pt idx="90">
                  <c:v>2.8274333882308111</c:v>
                </c:pt>
                <c:pt idx="91">
                  <c:v>2.8588493147667089</c:v>
                </c:pt>
                <c:pt idx="92">
                  <c:v>2.8902652413026066</c:v>
                </c:pt>
                <c:pt idx="93">
                  <c:v>2.9216811678385044</c:v>
                </c:pt>
                <c:pt idx="94">
                  <c:v>2.9530970943744022</c:v>
                </c:pt>
                <c:pt idx="95">
                  <c:v>2.9845130209102999</c:v>
                </c:pt>
                <c:pt idx="96">
                  <c:v>3.0159289474461977</c:v>
                </c:pt>
                <c:pt idx="97">
                  <c:v>3.0473448739820954</c:v>
                </c:pt>
                <c:pt idx="98">
                  <c:v>3.0787608005179932</c:v>
                </c:pt>
                <c:pt idx="99">
                  <c:v>3.1101767270538909</c:v>
                </c:pt>
                <c:pt idx="100">
                  <c:v>3.1415926535897887</c:v>
                </c:pt>
                <c:pt idx="101">
                  <c:v>3.1730085801256864</c:v>
                </c:pt>
                <c:pt idx="102">
                  <c:v>3.2044245066615842</c:v>
                </c:pt>
                <c:pt idx="103">
                  <c:v>3.2358404331974819</c:v>
                </c:pt>
                <c:pt idx="104">
                  <c:v>3.2672563597333797</c:v>
                </c:pt>
                <c:pt idx="105">
                  <c:v>3.2986722862692774</c:v>
                </c:pt>
                <c:pt idx="106">
                  <c:v>3.3300882128051752</c:v>
                </c:pt>
                <c:pt idx="107">
                  <c:v>3.3615041393410729</c:v>
                </c:pt>
                <c:pt idx="108">
                  <c:v>3.3929200658769707</c:v>
                </c:pt>
                <c:pt idx="109">
                  <c:v>3.4243359924128685</c:v>
                </c:pt>
                <c:pt idx="110">
                  <c:v>3.4557519189487662</c:v>
                </c:pt>
                <c:pt idx="111">
                  <c:v>3.487167845484664</c:v>
                </c:pt>
                <c:pt idx="112">
                  <c:v>3.5185837720205617</c:v>
                </c:pt>
                <c:pt idx="113">
                  <c:v>3.5499996985564595</c:v>
                </c:pt>
                <c:pt idx="114">
                  <c:v>3.5814156250923572</c:v>
                </c:pt>
                <c:pt idx="115">
                  <c:v>3.612831551628255</c:v>
                </c:pt>
                <c:pt idx="116">
                  <c:v>3.6442474781641527</c:v>
                </c:pt>
                <c:pt idx="117">
                  <c:v>3.6756634047000505</c:v>
                </c:pt>
                <c:pt idx="118">
                  <c:v>3.7070793312359482</c:v>
                </c:pt>
                <c:pt idx="119">
                  <c:v>3.738495257771846</c:v>
                </c:pt>
                <c:pt idx="120">
                  <c:v>3.7699111843077437</c:v>
                </c:pt>
                <c:pt idx="121">
                  <c:v>3.8013271108436415</c:v>
                </c:pt>
                <c:pt idx="122">
                  <c:v>3.8327430373795393</c:v>
                </c:pt>
                <c:pt idx="123">
                  <c:v>3.864158963915437</c:v>
                </c:pt>
                <c:pt idx="124">
                  <c:v>3.8955748904513348</c:v>
                </c:pt>
                <c:pt idx="125">
                  <c:v>3.9269908169872325</c:v>
                </c:pt>
                <c:pt idx="126">
                  <c:v>3.9584067435231303</c:v>
                </c:pt>
                <c:pt idx="127">
                  <c:v>3.989822670059028</c:v>
                </c:pt>
                <c:pt idx="128">
                  <c:v>4.0212385965949258</c:v>
                </c:pt>
                <c:pt idx="129">
                  <c:v>4.0526545231308235</c:v>
                </c:pt>
                <c:pt idx="130">
                  <c:v>4.0840704496667213</c:v>
                </c:pt>
                <c:pt idx="131">
                  <c:v>4.115486376202619</c:v>
                </c:pt>
                <c:pt idx="132">
                  <c:v>4.1469023027385168</c:v>
                </c:pt>
                <c:pt idx="133">
                  <c:v>4.1783182292744145</c:v>
                </c:pt>
                <c:pt idx="134">
                  <c:v>4.2097341558103123</c:v>
                </c:pt>
                <c:pt idx="135">
                  <c:v>4.24115008234621</c:v>
                </c:pt>
                <c:pt idx="136">
                  <c:v>4.2725660088821078</c:v>
                </c:pt>
                <c:pt idx="137">
                  <c:v>4.3039819354180056</c:v>
                </c:pt>
                <c:pt idx="138">
                  <c:v>4.3353978619539033</c:v>
                </c:pt>
                <c:pt idx="139">
                  <c:v>4.3668137884898011</c:v>
                </c:pt>
                <c:pt idx="140">
                  <c:v>4.3982297150256988</c:v>
                </c:pt>
                <c:pt idx="141">
                  <c:v>4.4296456415615966</c:v>
                </c:pt>
                <c:pt idx="142">
                  <c:v>4.4610615680974943</c:v>
                </c:pt>
                <c:pt idx="143">
                  <c:v>4.4924774946333921</c:v>
                </c:pt>
                <c:pt idx="144">
                  <c:v>4.5238934211692898</c:v>
                </c:pt>
                <c:pt idx="145">
                  <c:v>4.5553093477051876</c:v>
                </c:pt>
                <c:pt idx="146">
                  <c:v>4.5867252742410853</c:v>
                </c:pt>
                <c:pt idx="147">
                  <c:v>4.6181412007769831</c:v>
                </c:pt>
                <c:pt idx="148">
                  <c:v>4.6495571273128808</c:v>
                </c:pt>
                <c:pt idx="149">
                  <c:v>4.6809730538487786</c:v>
                </c:pt>
                <c:pt idx="150">
                  <c:v>4.7123889803846764</c:v>
                </c:pt>
                <c:pt idx="151">
                  <c:v>4.7438049069205741</c:v>
                </c:pt>
                <c:pt idx="152">
                  <c:v>4.7752208334564719</c:v>
                </c:pt>
                <c:pt idx="153">
                  <c:v>4.8066367599923696</c:v>
                </c:pt>
                <c:pt idx="154">
                  <c:v>4.8380526865282674</c:v>
                </c:pt>
                <c:pt idx="155">
                  <c:v>4.8694686130641651</c:v>
                </c:pt>
                <c:pt idx="156">
                  <c:v>4.9008845396000629</c:v>
                </c:pt>
                <c:pt idx="157">
                  <c:v>4.9323004661359606</c:v>
                </c:pt>
                <c:pt idx="158">
                  <c:v>4.9637163926718584</c:v>
                </c:pt>
                <c:pt idx="159">
                  <c:v>4.9951323192077561</c:v>
                </c:pt>
                <c:pt idx="160">
                  <c:v>5.0265482457436539</c:v>
                </c:pt>
                <c:pt idx="161">
                  <c:v>5.0579641722795516</c:v>
                </c:pt>
                <c:pt idx="162">
                  <c:v>5.0893800988154494</c:v>
                </c:pt>
                <c:pt idx="163">
                  <c:v>5.1207960253513471</c:v>
                </c:pt>
                <c:pt idx="164">
                  <c:v>5.1522119518872449</c:v>
                </c:pt>
                <c:pt idx="165">
                  <c:v>5.1836278784231427</c:v>
                </c:pt>
                <c:pt idx="166">
                  <c:v>5.2150438049590404</c:v>
                </c:pt>
                <c:pt idx="167">
                  <c:v>5.2464597314949382</c:v>
                </c:pt>
                <c:pt idx="168">
                  <c:v>5.2778756580308359</c:v>
                </c:pt>
                <c:pt idx="169">
                  <c:v>5.3092915845667337</c:v>
                </c:pt>
                <c:pt idx="170">
                  <c:v>5.3407075111026314</c:v>
                </c:pt>
                <c:pt idx="171">
                  <c:v>5.3721234376385292</c:v>
                </c:pt>
                <c:pt idx="172">
                  <c:v>5.4035393641744269</c:v>
                </c:pt>
                <c:pt idx="173">
                  <c:v>5.4349552907103247</c:v>
                </c:pt>
                <c:pt idx="174">
                  <c:v>5.4663712172462224</c:v>
                </c:pt>
                <c:pt idx="175">
                  <c:v>5.4977871437821202</c:v>
                </c:pt>
                <c:pt idx="176">
                  <c:v>5.5292030703180179</c:v>
                </c:pt>
                <c:pt idx="177">
                  <c:v>5.5606189968539157</c:v>
                </c:pt>
                <c:pt idx="178">
                  <c:v>5.5920349233898135</c:v>
                </c:pt>
                <c:pt idx="179">
                  <c:v>5.6234508499257112</c:v>
                </c:pt>
                <c:pt idx="180">
                  <c:v>5.654866776461609</c:v>
                </c:pt>
                <c:pt idx="181">
                  <c:v>5.6862827029975067</c:v>
                </c:pt>
                <c:pt idx="182">
                  <c:v>5.7176986295334045</c:v>
                </c:pt>
                <c:pt idx="183">
                  <c:v>5.7491145560693022</c:v>
                </c:pt>
                <c:pt idx="184">
                  <c:v>5.7805304826052</c:v>
                </c:pt>
                <c:pt idx="185">
                  <c:v>5.8119464091410977</c:v>
                </c:pt>
                <c:pt idx="186">
                  <c:v>5.8433623356769955</c:v>
                </c:pt>
                <c:pt idx="187">
                  <c:v>5.8747782622128932</c:v>
                </c:pt>
                <c:pt idx="188">
                  <c:v>5.906194188748791</c:v>
                </c:pt>
                <c:pt idx="189">
                  <c:v>5.9376101152846887</c:v>
                </c:pt>
                <c:pt idx="190">
                  <c:v>5.9690260418205865</c:v>
                </c:pt>
                <c:pt idx="191">
                  <c:v>6.0004419683564842</c:v>
                </c:pt>
                <c:pt idx="192">
                  <c:v>6.031857894892382</c:v>
                </c:pt>
                <c:pt idx="193">
                  <c:v>6.0632738214282798</c:v>
                </c:pt>
                <c:pt idx="194">
                  <c:v>6.0946897479641775</c:v>
                </c:pt>
                <c:pt idx="195">
                  <c:v>6.1261056745000753</c:v>
                </c:pt>
                <c:pt idx="196">
                  <c:v>6.157521601035973</c:v>
                </c:pt>
                <c:pt idx="197">
                  <c:v>6.1889375275718708</c:v>
                </c:pt>
                <c:pt idx="198">
                  <c:v>6.2203534541077685</c:v>
                </c:pt>
                <c:pt idx="199">
                  <c:v>6.2517693806436663</c:v>
                </c:pt>
                <c:pt idx="200">
                  <c:v>6.283185307179564</c:v>
                </c:pt>
                <c:pt idx="201">
                  <c:v>6.3146012337154618</c:v>
                </c:pt>
                <c:pt idx="202">
                  <c:v>6.3460171602513595</c:v>
                </c:pt>
                <c:pt idx="203">
                  <c:v>6.3774330867872573</c:v>
                </c:pt>
                <c:pt idx="204">
                  <c:v>6.408849013323155</c:v>
                </c:pt>
                <c:pt idx="205">
                  <c:v>6.4402649398590528</c:v>
                </c:pt>
                <c:pt idx="206">
                  <c:v>6.4716808663949505</c:v>
                </c:pt>
                <c:pt idx="207">
                  <c:v>6.5030967929308483</c:v>
                </c:pt>
                <c:pt idx="208">
                  <c:v>6.5345127194667461</c:v>
                </c:pt>
                <c:pt idx="209">
                  <c:v>6.5659286460026438</c:v>
                </c:pt>
                <c:pt idx="210">
                  <c:v>6.5973445725385416</c:v>
                </c:pt>
                <c:pt idx="211">
                  <c:v>6.6287604990744393</c:v>
                </c:pt>
                <c:pt idx="212">
                  <c:v>6.6601764256103371</c:v>
                </c:pt>
                <c:pt idx="213">
                  <c:v>6.6915923521462348</c:v>
                </c:pt>
                <c:pt idx="214">
                  <c:v>6.7230082786821326</c:v>
                </c:pt>
                <c:pt idx="215">
                  <c:v>6.7544242052180303</c:v>
                </c:pt>
                <c:pt idx="216">
                  <c:v>6.7858401317539281</c:v>
                </c:pt>
                <c:pt idx="217">
                  <c:v>6.8172560582898258</c:v>
                </c:pt>
                <c:pt idx="218">
                  <c:v>6.8486719848257236</c:v>
                </c:pt>
                <c:pt idx="219">
                  <c:v>6.8800879113616213</c:v>
                </c:pt>
                <c:pt idx="220">
                  <c:v>6.9115038378975191</c:v>
                </c:pt>
                <c:pt idx="221">
                  <c:v>6.9429197644334169</c:v>
                </c:pt>
                <c:pt idx="222">
                  <c:v>6.9743356909693146</c:v>
                </c:pt>
                <c:pt idx="223">
                  <c:v>7.0057516175052124</c:v>
                </c:pt>
                <c:pt idx="224">
                  <c:v>7.0371675440411101</c:v>
                </c:pt>
                <c:pt idx="225">
                  <c:v>7.0685834705770079</c:v>
                </c:pt>
              </c:numCache>
            </c:numRef>
          </c:xVal>
          <c:yVal>
            <c:numRef>
              <c:f>calculations!$K$7:$K$232</c:f>
              <c:numCache>
                <c:formatCode>General</c:formatCode>
                <c:ptCount val="226"/>
                <c:pt idx="0">
                  <c:v>4</c:v>
                </c:pt>
                <c:pt idx="1">
                  <c:v>4.0216716109070996</c:v>
                </c:pt>
                <c:pt idx="2">
                  <c:v>4.0861977994281595</c:v>
                </c:pt>
                <c:pt idx="3">
                  <c:v>4.1921805447654545</c:v>
                </c:pt>
                <c:pt idx="4">
                  <c:v>4.3374940873395555</c:v>
                </c:pt>
                <c:pt idx="5">
                  <c:v>4.5195256813437181</c:v>
                </c:pt>
                <c:pt idx="6">
                  <c:v>4.7354144953737842</c:v>
                </c:pt>
                <c:pt idx="7">
                  <c:v>4.9822442385510666</c:v>
                </c:pt>
                <c:pt idx="8">
                  <c:v>5.2571703370255225</c:v>
                </c:pt>
                <c:pt idx="9">
                  <c:v>5.5574835604078743</c:v>
                </c:pt>
                <c:pt idx="10">
                  <c:v>5.8806235891935135</c:v>
                </c:pt>
                <c:pt idx="11">
                  <c:v>6.2241591503238505</c:v>
                </c:pt>
                <c:pt idx="12">
                  <c:v>6.585749493200538</c:v>
                </c:pt>
                <c:pt idx="13">
                  <c:v>6.9630982552600109</c:v>
                </c:pt>
                <c:pt idx="14">
                  <c:v>7.3539070378207532</c:v>
                </c:pt>
                <c:pt idx="15">
                  <c:v>4.7769111843370506</c:v>
                </c:pt>
                <c:pt idx="16">
                  <c:v>8.1664530998686882</c:v>
                </c:pt>
                <c:pt idx="17">
                  <c:v>8.5832349215487618</c:v>
                </c:pt>
                <c:pt idx="18">
                  <c:v>9.0035159881136604</c:v>
                </c:pt>
                <c:pt idx="19">
                  <c:v>9.4244896092949286</c:v>
                </c:pt>
                <c:pt idx="20">
                  <c:v>9.8431978452126181</c:v>
                </c:pt>
                <c:pt idx="21">
                  <c:v>10.256530712486882</c:v>
                </c:pt>
                <c:pt idx="22">
                  <c:v>10.661231132050867</c:v>
                </c:pt>
                <c:pt idx="23">
                  <c:v>11.053905082098701</c:v>
                </c:pt>
                <c:pt idx="24">
                  <c:v>11.431036445085134</c:v>
                </c:pt>
                <c:pt idx="25">
                  <c:v>11.789006065663207</c:v>
                </c:pt>
                <c:pt idx="26">
                  <c:v>12.124114562394622</c:v>
                </c:pt>
                <c:pt idx="27">
                  <c:v>12.432608458572709</c:v>
                </c:pt>
                <c:pt idx="28">
                  <c:v>12.710709216847093</c:v>
                </c:pt>
                <c:pt idx="29">
                  <c:v>12.954644779761866</c:v>
                </c:pt>
                <c:pt idx="30">
                  <c:v>13.16068323561511</c:v>
                </c:pt>
                <c:pt idx="31">
                  <c:v>13.325168248468866</c:v>
                </c:pt>
                <c:pt idx="32">
                  <c:v>13.444555915467577</c:v>
                </c:pt>
                <c:pt idx="33">
                  <c:v>13.51545274743631</c:v>
                </c:pt>
                <c:pt idx="34">
                  <c:v>13.534654514896717</c:v>
                </c:pt>
                <c:pt idx="35">
                  <c:v>13.499185768166813</c:v>
                </c:pt>
                <c:pt idx="36">
                  <c:v>13.406339937681141</c:v>
                </c:pt>
                <c:pt idx="37">
                  <c:v>13.253720065680373</c:v>
                </c:pt>
                <c:pt idx="38">
                  <c:v>13.039280439876315</c:v>
                </c:pt>
                <c:pt idx="39">
                  <c:v>12.761369738478574</c:v>
                </c:pt>
                <c:pt idx="40">
                  <c:v>12.418776831073917</c:v>
                </c:pt>
                <c:pt idx="41">
                  <c:v>12.010781247238855</c:v>
                </c:pt>
                <c:pt idx="42">
                  <c:v>11.537211771932396</c:v>
                </c:pt>
                <c:pt idx="43">
                  <c:v>10.998519119281635</c:v>
                </c:pt>
                <c:pt idx="44">
                  <c:v>10.395873082503316</c:v>
                </c:pt>
                <c:pt idx="45">
                  <c:v>9.7313028000800674</c:v>
                </c:pt>
                <c:pt idx="46">
                  <c:v>9.0079147204101115</c:v>
                </c:pt>
                <c:pt idx="47">
                  <c:v>8.2302551500676984</c:v>
                </c:pt>
                <c:pt idx="48">
                  <c:v>7.4049530962123926</c:v>
                </c:pt>
                <c:pt idx="49">
                  <c:v>6.5419335472763027</c:v>
                </c:pt>
                <c:pt idx="50">
                  <c:v>5.6568542494923442</c:v>
                </c:pt>
                <c:pt idx="51">
                  <c:v>4.7762872771909288</c:v>
                </c:pt>
                <c:pt idx="52">
                  <c:v>3.9490547839319814</c:v>
                </c:pt>
                <c:pt idx="53">
                  <c:v>3.2688811766639359</c:v>
                </c:pt>
                <c:pt idx="54">
                  <c:v>2.8973080455146851</c:v>
                </c:pt>
                <c:pt idx="55">
                  <c:v>2.9987965939528958</c:v>
                </c:pt>
                <c:pt idx="56">
                  <c:v>3.5643982514527854</c:v>
                </c:pt>
                <c:pt idx="57">
                  <c:v>4.43846904010059</c:v>
                </c:pt>
                <c:pt idx="58">
                  <c:v>5.4849948253850203</c:v>
                </c:pt>
                <c:pt idx="59">
                  <c:v>6.6256968469220325</c:v>
                </c:pt>
                <c:pt idx="60">
                  <c:v>7.817381670355025</c:v>
                </c:pt>
                <c:pt idx="61">
                  <c:v>9.0339653910331599</c:v>
                </c:pt>
                <c:pt idx="62">
                  <c:v>10.257672256422024</c:v>
                </c:pt>
                <c:pt idx="63">
                  <c:v>11.474980084443871</c:v>
                </c:pt>
                <c:pt idx="64">
                  <c:v>12.674701610116886</c:v>
                </c:pt>
                <c:pt idx="65">
                  <c:v>13.847038467929419</c:v>
                </c:pt>
                <c:pt idx="66">
                  <c:v>14.983099816460204</c:v>
                </c:pt>
                <c:pt idx="67">
                  <c:v>16.074655208069348</c:v>
                </c:pt>
                <c:pt idx="68">
                  <c:v>17.114011664055404</c:v>
                </c:pt>
                <c:pt idx="69">
                  <c:v>18.093959557680048</c:v>
                </c:pt>
                <c:pt idx="70">
                  <c:v>19.007757994087385</c:v>
                </c:pt>
                <c:pt idx="71">
                  <c:v>19.849143453219554</c:v>
                </c:pt>
                <c:pt idx="72">
                  <c:v>20.612352326573809</c:v>
                </c:pt>
                <c:pt idx="73">
                  <c:v>21.29215174513218</c:v>
                </c:pt>
                <c:pt idx="74">
                  <c:v>21.883875256896449</c:v>
                </c:pt>
                <c:pt idx="75">
                  <c:v>22.383461215454506</c:v>
                </c:pt>
                <c:pt idx="76">
                  <c:v>22.787492576053776</c:v>
                </c:pt>
                <c:pt idx="77">
                  <c:v>23.093237375689899</c:v>
                </c:pt>
                <c:pt idx="78">
                  <c:v>23.298689621262664</c:v>
                </c:pt>
                <c:pt idx="79">
                  <c:v>23.402610700746056</c:v>
                </c:pt>
                <c:pt idx="80">
                  <c:v>23.4045718187704</c:v>
                </c:pt>
                <c:pt idx="81">
                  <c:v>23.304998381416691</c:v>
                </c:pt>
                <c:pt idx="82">
                  <c:v>23.105217753519078</c:v>
                </c:pt>
                <c:pt idx="83">
                  <c:v>22.807512424723644</c:v>
                </c:pt>
                <c:pt idx="84">
                  <c:v>22.415181390441216</c:v>
                </c:pt>
                <c:pt idx="85">
                  <c:v>21.932613524410137</c:v>
                </c:pt>
                <c:pt idx="86">
                  <c:v>21.36537792668766</c:v>
                </c:pt>
                <c:pt idx="87">
                  <c:v>20.720337677781075</c:v>
                </c:pt>
                <c:pt idx="88">
                  <c:v>20.00579503022621</c:v>
                </c:pt>
                <c:pt idx="89">
                  <c:v>19.231677526457204</c:v>
                </c:pt>
                <c:pt idx="90">
                  <c:v>18.409775094015437</c:v>
                </c:pt>
                <c:pt idx="91">
                  <c:v>17.554036164173304</c:v>
                </c:pt>
                <c:pt idx="92">
                  <c:v>16.680922893943126</c:v>
                </c:pt>
                <c:pt idx="93">
                  <c:v>15.809805360060077</c:v>
                </c:pt>
                <c:pt idx="94">
                  <c:v>14.963331922938302</c:v>
                </c:pt>
                <c:pt idx="95">
                  <c:v>14.167634925666135</c:v>
                </c:pt>
                <c:pt idx="96">
                  <c:v>13.452111226805657</c:v>
                </c:pt>
                <c:pt idx="97">
                  <c:v>12.848383312647966</c:v>
                </c:pt>
                <c:pt idx="98">
                  <c:v>12.388006878607639</c:v>
                </c:pt>
                <c:pt idx="99">
                  <c:v>12.098751194596259</c:v>
                </c:pt>
                <c:pt idx="100">
                  <c:v>12</c:v>
                </c:pt>
                <c:pt idx="101">
                  <c:v>12.098751194596202</c:v>
                </c:pt>
                <c:pt idx="102">
                  <c:v>12.388006878607531</c:v>
                </c:pt>
                <c:pt idx="103">
                  <c:v>12.84838331264781</c:v>
                </c:pt>
                <c:pt idx="104">
                  <c:v>13.452111226805464</c:v>
                </c:pt>
                <c:pt idx="105">
                  <c:v>14.167634925665915</c:v>
                </c:pt>
                <c:pt idx="106">
                  <c:v>14.96333192293806</c:v>
                </c:pt>
                <c:pt idx="107">
                  <c:v>15.809805360059828</c:v>
                </c:pt>
                <c:pt idx="108">
                  <c:v>16.680922893942878</c:v>
                </c:pt>
                <c:pt idx="109">
                  <c:v>17.554036164173048</c:v>
                </c:pt>
                <c:pt idx="110">
                  <c:v>18.409775094015192</c:v>
                </c:pt>
                <c:pt idx="111">
                  <c:v>19.231677526456973</c:v>
                </c:pt>
                <c:pt idx="112">
                  <c:v>20.005795030225997</c:v>
                </c:pt>
                <c:pt idx="113">
                  <c:v>20.720337677780879</c:v>
                </c:pt>
                <c:pt idx="114">
                  <c:v>21.365377926687486</c:v>
                </c:pt>
                <c:pt idx="115">
                  <c:v>21.93261352440998</c:v>
                </c:pt>
                <c:pt idx="116">
                  <c:v>22.415181390441088</c:v>
                </c:pt>
                <c:pt idx="117">
                  <c:v>22.807512424723548</c:v>
                </c:pt>
                <c:pt idx="118">
                  <c:v>23.105217753519003</c:v>
                </c:pt>
                <c:pt idx="119">
                  <c:v>23.304998381416642</c:v>
                </c:pt>
                <c:pt idx="120">
                  <c:v>23.404571818770386</c:v>
                </c:pt>
                <c:pt idx="121">
                  <c:v>23.40261070074607</c:v>
                </c:pt>
                <c:pt idx="122">
                  <c:v>23.298689621262703</c:v>
                </c:pt>
                <c:pt idx="123">
                  <c:v>23.093237375689977</c:v>
                </c:pt>
                <c:pt idx="124">
                  <c:v>22.787492576053879</c:v>
                </c:pt>
                <c:pt idx="125">
                  <c:v>22.383461215454638</c:v>
                </c:pt>
                <c:pt idx="126">
                  <c:v>21.883875256896605</c:v>
                </c:pt>
                <c:pt idx="127">
                  <c:v>21.292151745132365</c:v>
                </c:pt>
                <c:pt idx="128">
                  <c:v>20.612352326574019</c:v>
                </c:pt>
                <c:pt idx="129">
                  <c:v>19.849143453219789</c:v>
                </c:pt>
                <c:pt idx="130">
                  <c:v>19.007757994087637</c:v>
                </c:pt>
                <c:pt idx="131">
                  <c:v>18.093959557680328</c:v>
                </c:pt>
                <c:pt idx="132">
                  <c:v>17.114011664055695</c:v>
                </c:pt>
                <c:pt idx="133">
                  <c:v>16.074655208069654</c:v>
                </c:pt>
                <c:pt idx="134">
                  <c:v>14.983099816460527</c:v>
                </c:pt>
                <c:pt idx="135">
                  <c:v>13.847038467929753</c:v>
                </c:pt>
                <c:pt idx="136">
                  <c:v>12.674701610117232</c:v>
                </c:pt>
                <c:pt idx="137">
                  <c:v>11.47498008444423</c:v>
                </c:pt>
                <c:pt idx="138">
                  <c:v>10.257672256422397</c:v>
                </c:pt>
                <c:pt idx="139">
                  <c:v>9.0339653910335436</c:v>
                </c:pt>
                <c:pt idx="140">
                  <c:v>7.8173816703554087</c:v>
                </c:pt>
                <c:pt idx="141">
                  <c:v>6.6256968469224153</c:v>
                </c:pt>
                <c:pt idx="142">
                  <c:v>5.4849948253853889</c:v>
                </c:pt>
                <c:pt idx="143">
                  <c:v>4.4384690401009221</c:v>
                </c:pt>
                <c:pt idx="144">
                  <c:v>3.5643982514530452</c:v>
                </c:pt>
                <c:pt idx="145">
                  <c:v>2.9987965939530206</c:v>
                </c:pt>
                <c:pt idx="146">
                  <c:v>2.8973080455146296</c:v>
                </c:pt>
                <c:pt idx="147">
                  <c:v>3.2688811766637302</c:v>
                </c:pt>
                <c:pt idx="148">
                  <c:v>3.9490547839316914</c:v>
                </c:pt>
                <c:pt idx="149">
                  <c:v>4.7762872771905975</c:v>
                </c:pt>
                <c:pt idx="150">
                  <c:v>5.6568542494919987</c:v>
                </c:pt>
                <c:pt idx="151">
                  <c:v>6.5419335472759546</c:v>
                </c:pt>
                <c:pt idx="152">
                  <c:v>7.4049530962120507</c:v>
                </c:pt>
                <c:pt idx="153">
                  <c:v>8.230255150067368</c:v>
                </c:pt>
                <c:pt idx="154">
                  <c:v>9.0079147204097989</c:v>
                </c:pt>
                <c:pt idx="155">
                  <c:v>9.7313028000797726</c:v>
                </c:pt>
                <c:pt idx="156">
                  <c:v>10.395873082503041</c:v>
                </c:pt>
                <c:pt idx="157">
                  <c:v>10.998519119281385</c:v>
                </c:pt>
                <c:pt idx="158">
                  <c:v>11.537211771932169</c:v>
                </c:pt>
                <c:pt idx="159">
                  <c:v>12.010781247238654</c:v>
                </c:pt>
                <c:pt idx="160">
                  <c:v>12.418776831073743</c:v>
                </c:pt>
                <c:pt idx="161">
                  <c:v>12.761369738478429</c:v>
                </c:pt>
                <c:pt idx="162">
                  <c:v>13.039280439876197</c:v>
                </c:pt>
                <c:pt idx="163">
                  <c:v>13.253720065680286</c:v>
                </c:pt>
                <c:pt idx="164">
                  <c:v>13.406339937681082</c:v>
                </c:pt>
                <c:pt idx="165">
                  <c:v>13.499185768166784</c:v>
                </c:pt>
                <c:pt idx="166">
                  <c:v>13.534654514896713</c:v>
                </c:pt>
                <c:pt idx="167">
                  <c:v>13.515452747436333</c:v>
                </c:pt>
                <c:pt idx="168">
                  <c:v>13.444555915467625</c:v>
                </c:pt>
                <c:pt idx="169">
                  <c:v>13.325168248468938</c:v>
                </c:pt>
                <c:pt idx="170">
                  <c:v>13.160683235615208</c:v>
                </c:pt>
                <c:pt idx="171">
                  <c:v>12.954644779761988</c:v>
                </c:pt>
                <c:pt idx="172">
                  <c:v>12.710709216847231</c:v>
                </c:pt>
                <c:pt idx="173">
                  <c:v>12.432608458572869</c:v>
                </c:pt>
                <c:pt idx="174">
                  <c:v>12.1241145623948</c:v>
                </c:pt>
                <c:pt idx="175">
                  <c:v>11.789006065663402</c:v>
                </c:pt>
                <c:pt idx="176">
                  <c:v>11.431036445085343</c:v>
                </c:pt>
                <c:pt idx="177">
                  <c:v>11.053905082098924</c:v>
                </c:pt>
                <c:pt idx="178">
                  <c:v>10.661231132051098</c:v>
                </c:pt>
                <c:pt idx="179">
                  <c:v>10.256530712487121</c:v>
                </c:pt>
                <c:pt idx="180">
                  <c:v>9.8431978452128686</c:v>
                </c:pt>
                <c:pt idx="181">
                  <c:v>9.4244896092951809</c:v>
                </c:pt>
                <c:pt idx="182">
                  <c:v>9.003515988113918</c:v>
                </c:pt>
                <c:pt idx="183">
                  <c:v>8.5832349215490193</c:v>
                </c:pt>
                <c:pt idx="184">
                  <c:v>8.1664530998689475</c:v>
                </c:pt>
                <c:pt idx="185">
                  <c:v>7.7558330489410512</c:v>
                </c:pt>
                <c:pt idx="186">
                  <c:v>7.3539070378210045</c:v>
                </c:pt>
                <c:pt idx="187">
                  <c:v>6.9630982552602587</c:v>
                </c:pt>
                <c:pt idx="188">
                  <c:v>6.5857494932007778</c:v>
                </c:pt>
                <c:pt idx="189">
                  <c:v>6.2241591503240832</c:v>
                </c:pt>
                <c:pt idx="190">
                  <c:v>5.8806235891937337</c:v>
                </c:pt>
                <c:pt idx="191">
                  <c:v>5.5574835604080821</c:v>
                </c:pt>
                <c:pt idx="192">
                  <c:v>5.2571703370257161</c:v>
                </c:pt>
                <c:pt idx="193">
                  <c:v>4.9822442385512433</c:v>
                </c:pt>
                <c:pt idx="194">
                  <c:v>4.7354144953739423</c:v>
                </c:pt>
                <c:pt idx="195">
                  <c:v>4.5195256813438558</c:v>
                </c:pt>
                <c:pt idx="196">
                  <c:v>4.3374940873396701</c:v>
                </c:pt>
                <c:pt idx="197">
                  <c:v>4.1921805447655416</c:v>
                </c:pt>
                <c:pt idx="198">
                  <c:v>4.086197799428219</c:v>
                </c:pt>
                <c:pt idx="199">
                  <c:v>4.0216716109071298</c:v>
                </c:pt>
                <c:pt idx="200">
                  <c:v>4</c:v>
                </c:pt>
                <c:pt idx="201">
                  <c:v>4.0216716109070685</c:v>
                </c:pt>
                <c:pt idx="202">
                  <c:v>4.0861977994280956</c:v>
                </c:pt>
                <c:pt idx="203">
                  <c:v>4.1921805447653613</c:v>
                </c:pt>
                <c:pt idx="204">
                  <c:v>4.3374940873394348</c:v>
                </c:pt>
                <c:pt idx="205">
                  <c:v>4.5195256813435707</c:v>
                </c:pt>
                <c:pt idx="206">
                  <c:v>4.7354144953736119</c:v>
                </c:pt>
                <c:pt idx="207">
                  <c:v>4.9822442385508703</c:v>
                </c:pt>
                <c:pt idx="208">
                  <c:v>5.257170337025304</c:v>
                </c:pt>
                <c:pt idx="209">
                  <c:v>5.5574835604076354</c:v>
                </c:pt>
                <c:pt idx="210">
                  <c:v>5.8806235891932568</c:v>
                </c:pt>
                <c:pt idx="211">
                  <c:v>6.2241591503235778</c:v>
                </c:pt>
                <c:pt idx="212">
                  <c:v>6.5857494932002503</c:v>
                </c:pt>
                <c:pt idx="213">
                  <c:v>6.963098255259708</c:v>
                </c:pt>
                <c:pt idx="214">
                  <c:v>7.3539070378204379</c:v>
                </c:pt>
                <c:pt idx="215">
                  <c:v>7.7558330489404694</c:v>
                </c:pt>
                <c:pt idx="216">
                  <c:v>8.1664530998683542</c:v>
                </c:pt>
                <c:pt idx="217">
                  <c:v>8.5832349215484243</c:v>
                </c:pt>
                <c:pt idx="218">
                  <c:v>9.0035159881133158</c:v>
                </c:pt>
                <c:pt idx="219">
                  <c:v>9.4244896092945805</c:v>
                </c:pt>
                <c:pt idx="220">
                  <c:v>9.8431978452122717</c:v>
                </c:pt>
                <c:pt idx="221">
                  <c:v>10.256530712486537</c:v>
                </c:pt>
                <c:pt idx="222">
                  <c:v>10.66123113205053</c:v>
                </c:pt>
                <c:pt idx="223">
                  <c:v>11.053905082098373</c:v>
                </c:pt>
                <c:pt idx="224">
                  <c:v>11.431036445084816</c:v>
                </c:pt>
                <c:pt idx="225">
                  <c:v>11.789006065662907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556992"/>
        <c:axId val="249558528"/>
      </c:scatterChart>
      <c:valAx>
        <c:axId val="24955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49558528"/>
        <c:crosses val="autoZero"/>
        <c:crossBetween val="midCat"/>
      </c:valAx>
      <c:valAx>
        <c:axId val="249558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95569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546062992125987"/>
          <c:y val="7.4548702245552642E-2"/>
          <c:w val="0.69083114610673668"/>
          <c:h val="0.89719889180519097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calculations!$C$7:$C$232</c:f>
              <c:numCache>
                <c:formatCode>General</c:formatCode>
                <c:ptCount val="226"/>
                <c:pt idx="0">
                  <c:v>0</c:v>
                </c:pt>
                <c:pt idx="1">
                  <c:v>3.1415926535897934E-2</c:v>
                </c:pt>
                <c:pt idx="2">
                  <c:v>6.2831853071795868E-2</c:v>
                </c:pt>
                <c:pt idx="3">
                  <c:v>9.4247779607693802E-2</c:v>
                </c:pt>
                <c:pt idx="4">
                  <c:v>0.12566370614359174</c:v>
                </c:pt>
                <c:pt idx="5">
                  <c:v>0.15707963267948966</c:v>
                </c:pt>
                <c:pt idx="6">
                  <c:v>0.18849555921538758</c:v>
                </c:pt>
                <c:pt idx="7">
                  <c:v>0.2199114857512855</c:v>
                </c:pt>
                <c:pt idx="8">
                  <c:v>0.25132741228718342</c:v>
                </c:pt>
                <c:pt idx="9">
                  <c:v>0.28274333882308134</c:v>
                </c:pt>
                <c:pt idx="10">
                  <c:v>0.31415926535897926</c:v>
                </c:pt>
                <c:pt idx="11">
                  <c:v>0.34557519189487718</c:v>
                </c:pt>
                <c:pt idx="12">
                  <c:v>0.3769911184307751</c:v>
                </c:pt>
                <c:pt idx="13">
                  <c:v>0.40840704496667302</c:v>
                </c:pt>
                <c:pt idx="14">
                  <c:v>0.43982297150257094</c:v>
                </c:pt>
                <c:pt idx="15">
                  <c:v>0.47123889803846886</c:v>
                </c:pt>
                <c:pt idx="16">
                  <c:v>0.50265482457436683</c:v>
                </c:pt>
                <c:pt idx="17">
                  <c:v>0.53407075111026481</c:v>
                </c:pt>
                <c:pt idx="18">
                  <c:v>0.56548667764616278</c:v>
                </c:pt>
                <c:pt idx="19">
                  <c:v>0.59690260418206076</c:v>
                </c:pt>
                <c:pt idx="20">
                  <c:v>0.62831853071795873</c:v>
                </c:pt>
                <c:pt idx="21">
                  <c:v>0.65973445725385671</c:v>
                </c:pt>
                <c:pt idx="22">
                  <c:v>0.69115038378975469</c:v>
                </c:pt>
                <c:pt idx="23">
                  <c:v>0.72256631032565266</c:v>
                </c:pt>
                <c:pt idx="24">
                  <c:v>0.75398223686155064</c:v>
                </c:pt>
                <c:pt idx="25">
                  <c:v>0.78539816339744861</c:v>
                </c:pt>
                <c:pt idx="26">
                  <c:v>0.81681408993334659</c:v>
                </c:pt>
                <c:pt idx="27">
                  <c:v>0.84823001646924456</c:v>
                </c:pt>
                <c:pt idx="28">
                  <c:v>0.87964594300514254</c:v>
                </c:pt>
                <c:pt idx="29">
                  <c:v>0.91106186954104051</c:v>
                </c:pt>
                <c:pt idx="30">
                  <c:v>0.94247779607693849</c:v>
                </c:pt>
                <c:pt idx="31">
                  <c:v>0.97389372261283647</c:v>
                </c:pt>
                <c:pt idx="32">
                  <c:v>1.0053096491487343</c:v>
                </c:pt>
                <c:pt idx="33">
                  <c:v>1.0367255756846323</c:v>
                </c:pt>
                <c:pt idx="34">
                  <c:v>1.0681415022205303</c:v>
                </c:pt>
                <c:pt idx="35">
                  <c:v>1.0995574287564283</c:v>
                </c:pt>
                <c:pt idx="36">
                  <c:v>1.1309733552923262</c:v>
                </c:pt>
                <c:pt idx="37">
                  <c:v>1.1623892818282242</c:v>
                </c:pt>
                <c:pt idx="38">
                  <c:v>1.1938052083641222</c:v>
                </c:pt>
                <c:pt idx="39">
                  <c:v>1.2252211349000202</c:v>
                </c:pt>
                <c:pt idx="40">
                  <c:v>1.2566370614359181</c:v>
                </c:pt>
                <c:pt idx="41">
                  <c:v>1.2880529879718161</c:v>
                </c:pt>
                <c:pt idx="42">
                  <c:v>1.3194689145077141</c:v>
                </c:pt>
                <c:pt idx="43">
                  <c:v>1.3508848410436121</c:v>
                </c:pt>
                <c:pt idx="44">
                  <c:v>1.38230076757951</c:v>
                </c:pt>
                <c:pt idx="45">
                  <c:v>1.413716694115408</c:v>
                </c:pt>
                <c:pt idx="46">
                  <c:v>1.445132620651306</c:v>
                </c:pt>
                <c:pt idx="47">
                  <c:v>1.476548547187204</c:v>
                </c:pt>
                <c:pt idx="48">
                  <c:v>1.5079644737231019</c:v>
                </c:pt>
                <c:pt idx="49">
                  <c:v>1.5393804002589999</c:v>
                </c:pt>
                <c:pt idx="50">
                  <c:v>1.5707963267948979</c:v>
                </c:pt>
                <c:pt idx="51">
                  <c:v>1.6022122533307959</c:v>
                </c:pt>
                <c:pt idx="52">
                  <c:v>1.6336281798666938</c:v>
                </c:pt>
                <c:pt idx="53">
                  <c:v>1.6650441064025918</c:v>
                </c:pt>
                <c:pt idx="54">
                  <c:v>1.6964600329384898</c:v>
                </c:pt>
                <c:pt idx="55">
                  <c:v>1.7278759594743878</c:v>
                </c:pt>
                <c:pt idx="56">
                  <c:v>1.7592918860102857</c:v>
                </c:pt>
                <c:pt idx="57">
                  <c:v>1.7907078125461837</c:v>
                </c:pt>
                <c:pt idx="58">
                  <c:v>1.8221237390820817</c:v>
                </c:pt>
                <c:pt idx="59">
                  <c:v>1.8535396656179797</c:v>
                </c:pt>
                <c:pt idx="60">
                  <c:v>1.8849555921538776</c:v>
                </c:pt>
                <c:pt idx="61">
                  <c:v>1.9163715186897756</c:v>
                </c:pt>
                <c:pt idx="62">
                  <c:v>1.9477874452256736</c:v>
                </c:pt>
                <c:pt idx="63">
                  <c:v>1.9792033717615716</c:v>
                </c:pt>
                <c:pt idx="64">
                  <c:v>2.0106192982974695</c:v>
                </c:pt>
                <c:pt idx="65">
                  <c:v>2.0420352248333673</c:v>
                </c:pt>
                <c:pt idx="66">
                  <c:v>2.0734511513692651</c:v>
                </c:pt>
                <c:pt idx="67">
                  <c:v>2.1048670779051628</c:v>
                </c:pt>
                <c:pt idx="68">
                  <c:v>2.1362830044410606</c:v>
                </c:pt>
                <c:pt idx="69">
                  <c:v>2.1676989309769583</c:v>
                </c:pt>
                <c:pt idx="70">
                  <c:v>2.1991148575128561</c:v>
                </c:pt>
                <c:pt idx="71">
                  <c:v>2.2305307840487538</c:v>
                </c:pt>
                <c:pt idx="72">
                  <c:v>2.2619467105846516</c:v>
                </c:pt>
                <c:pt idx="73">
                  <c:v>2.2933626371205493</c:v>
                </c:pt>
                <c:pt idx="74">
                  <c:v>2.3247785636564471</c:v>
                </c:pt>
                <c:pt idx="75">
                  <c:v>2.3561944901923448</c:v>
                </c:pt>
                <c:pt idx="76">
                  <c:v>2.3876104167282426</c:v>
                </c:pt>
                <c:pt idx="77">
                  <c:v>2.4190263432641403</c:v>
                </c:pt>
                <c:pt idx="78">
                  <c:v>2.4504422698000381</c:v>
                </c:pt>
                <c:pt idx="79">
                  <c:v>2.4818581963359359</c:v>
                </c:pt>
                <c:pt idx="80">
                  <c:v>2.5132741228718336</c:v>
                </c:pt>
                <c:pt idx="81">
                  <c:v>2.5446900494077314</c:v>
                </c:pt>
                <c:pt idx="82">
                  <c:v>2.5761059759436291</c:v>
                </c:pt>
                <c:pt idx="83">
                  <c:v>2.6075219024795269</c:v>
                </c:pt>
                <c:pt idx="84">
                  <c:v>2.6389378290154246</c:v>
                </c:pt>
                <c:pt idx="85">
                  <c:v>2.6703537555513224</c:v>
                </c:pt>
                <c:pt idx="86">
                  <c:v>2.7017696820872201</c:v>
                </c:pt>
                <c:pt idx="87">
                  <c:v>2.7331856086231179</c:v>
                </c:pt>
                <c:pt idx="88">
                  <c:v>2.7646015351590156</c:v>
                </c:pt>
                <c:pt idx="89">
                  <c:v>2.7960174616949134</c:v>
                </c:pt>
                <c:pt idx="90">
                  <c:v>2.8274333882308111</c:v>
                </c:pt>
                <c:pt idx="91">
                  <c:v>2.8588493147667089</c:v>
                </c:pt>
                <c:pt idx="92">
                  <c:v>2.8902652413026066</c:v>
                </c:pt>
                <c:pt idx="93">
                  <c:v>2.9216811678385044</c:v>
                </c:pt>
                <c:pt idx="94">
                  <c:v>2.9530970943744022</c:v>
                </c:pt>
                <c:pt idx="95">
                  <c:v>2.9845130209102999</c:v>
                </c:pt>
                <c:pt idx="96">
                  <c:v>3.0159289474461977</c:v>
                </c:pt>
                <c:pt idx="97">
                  <c:v>3.0473448739820954</c:v>
                </c:pt>
                <c:pt idx="98">
                  <c:v>3.0787608005179932</c:v>
                </c:pt>
                <c:pt idx="99">
                  <c:v>3.1101767270538909</c:v>
                </c:pt>
                <c:pt idx="100">
                  <c:v>3.1415926535897887</c:v>
                </c:pt>
                <c:pt idx="101">
                  <c:v>3.1730085801256864</c:v>
                </c:pt>
                <c:pt idx="102">
                  <c:v>3.2044245066615842</c:v>
                </c:pt>
                <c:pt idx="103">
                  <c:v>3.2358404331974819</c:v>
                </c:pt>
                <c:pt idx="104">
                  <c:v>3.2672563597333797</c:v>
                </c:pt>
                <c:pt idx="105">
                  <c:v>3.2986722862692774</c:v>
                </c:pt>
                <c:pt idx="106">
                  <c:v>3.3300882128051752</c:v>
                </c:pt>
                <c:pt idx="107">
                  <c:v>3.3615041393410729</c:v>
                </c:pt>
                <c:pt idx="108">
                  <c:v>3.3929200658769707</c:v>
                </c:pt>
                <c:pt idx="109">
                  <c:v>3.4243359924128685</c:v>
                </c:pt>
                <c:pt idx="110">
                  <c:v>3.4557519189487662</c:v>
                </c:pt>
                <c:pt idx="111">
                  <c:v>3.487167845484664</c:v>
                </c:pt>
                <c:pt idx="112">
                  <c:v>3.5185837720205617</c:v>
                </c:pt>
                <c:pt idx="113">
                  <c:v>3.5499996985564595</c:v>
                </c:pt>
                <c:pt idx="114">
                  <c:v>3.5814156250923572</c:v>
                </c:pt>
                <c:pt idx="115">
                  <c:v>3.612831551628255</c:v>
                </c:pt>
                <c:pt idx="116">
                  <c:v>3.6442474781641527</c:v>
                </c:pt>
                <c:pt idx="117">
                  <c:v>3.6756634047000505</c:v>
                </c:pt>
                <c:pt idx="118">
                  <c:v>3.7070793312359482</c:v>
                </c:pt>
                <c:pt idx="119">
                  <c:v>3.738495257771846</c:v>
                </c:pt>
                <c:pt idx="120">
                  <c:v>3.7699111843077437</c:v>
                </c:pt>
                <c:pt idx="121">
                  <c:v>3.8013271108436415</c:v>
                </c:pt>
                <c:pt idx="122">
                  <c:v>3.8327430373795393</c:v>
                </c:pt>
                <c:pt idx="123">
                  <c:v>3.864158963915437</c:v>
                </c:pt>
                <c:pt idx="124">
                  <c:v>3.8955748904513348</c:v>
                </c:pt>
                <c:pt idx="125">
                  <c:v>3.9269908169872325</c:v>
                </c:pt>
                <c:pt idx="126">
                  <c:v>3.9584067435231303</c:v>
                </c:pt>
                <c:pt idx="127">
                  <c:v>3.989822670059028</c:v>
                </c:pt>
                <c:pt idx="128">
                  <c:v>4.0212385965949258</c:v>
                </c:pt>
                <c:pt idx="129">
                  <c:v>4.0526545231308235</c:v>
                </c:pt>
                <c:pt idx="130">
                  <c:v>4.0840704496667213</c:v>
                </c:pt>
                <c:pt idx="131">
                  <c:v>4.115486376202619</c:v>
                </c:pt>
                <c:pt idx="132">
                  <c:v>4.1469023027385168</c:v>
                </c:pt>
                <c:pt idx="133">
                  <c:v>4.1783182292744145</c:v>
                </c:pt>
                <c:pt idx="134">
                  <c:v>4.2097341558103123</c:v>
                </c:pt>
                <c:pt idx="135">
                  <c:v>4.24115008234621</c:v>
                </c:pt>
                <c:pt idx="136">
                  <c:v>4.2725660088821078</c:v>
                </c:pt>
                <c:pt idx="137">
                  <c:v>4.3039819354180056</c:v>
                </c:pt>
                <c:pt idx="138">
                  <c:v>4.3353978619539033</c:v>
                </c:pt>
                <c:pt idx="139">
                  <c:v>4.3668137884898011</c:v>
                </c:pt>
                <c:pt idx="140">
                  <c:v>4.3982297150256988</c:v>
                </c:pt>
                <c:pt idx="141">
                  <c:v>4.4296456415615966</c:v>
                </c:pt>
                <c:pt idx="142">
                  <c:v>4.4610615680974943</c:v>
                </c:pt>
                <c:pt idx="143">
                  <c:v>4.4924774946333921</c:v>
                </c:pt>
                <c:pt idx="144">
                  <c:v>4.5238934211692898</c:v>
                </c:pt>
                <c:pt idx="145">
                  <c:v>4.5553093477051876</c:v>
                </c:pt>
                <c:pt idx="146">
                  <c:v>4.5867252742410853</c:v>
                </c:pt>
                <c:pt idx="147">
                  <c:v>4.6181412007769831</c:v>
                </c:pt>
                <c:pt idx="148">
                  <c:v>4.6495571273128808</c:v>
                </c:pt>
                <c:pt idx="149">
                  <c:v>4.6809730538487786</c:v>
                </c:pt>
                <c:pt idx="150">
                  <c:v>4.7123889803846764</c:v>
                </c:pt>
                <c:pt idx="151">
                  <c:v>4.7438049069205741</c:v>
                </c:pt>
                <c:pt idx="152">
                  <c:v>4.7752208334564719</c:v>
                </c:pt>
                <c:pt idx="153">
                  <c:v>4.8066367599923696</c:v>
                </c:pt>
                <c:pt idx="154">
                  <c:v>4.8380526865282674</c:v>
                </c:pt>
                <c:pt idx="155">
                  <c:v>4.8694686130641651</c:v>
                </c:pt>
                <c:pt idx="156">
                  <c:v>4.9008845396000629</c:v>
                </c:pt>
                <c:pt idx="157">
                  <c:v>4.9323004661359606</c:v>
                </c:pt>
                <c:pt idx="158">
                  <c:v>4.9637163926718584</c:v>
                </c:pt>
                <c:pt idx="159">
                  <c:v>4.9951323192077561</c:v>
                </c:pt>
                <c:pt idx="160">
                  <c:v>5.0265482457436539</c:v>
                </c:pt>
                <c:pt idx="161">
                  <c:v>5.0579641722795516</c:v>
                </c:pt>
                <c:pt idx="162">
                  <c:v>5.0893800988154494</c:v>
                </c:pt>
                <c:pt idx="163">
                  <c:v>5.1207960253513471</c:v>
                </c:pt>
                <c:pt idx="164">
                  <c:v>5.1522119518872449</c:v>
                </c:pt>
                <c:pt idx="165">
                  <c:v>5.1836278784231427</c:v>
                </c:pt>
                <c:pt idx="166">
                  <c:v>5.2150438049590404</c:v>
                </c:pt>
                <c:pt idx="167">
                  <c:v>5.2464597314949382</c:v>
                </c:pt>
                <c:pt idx="168">
                  <c:v>5.2778756580308359</c:v>
                </c:pt>
                <c:pt idx="169">
                  <c:v>5.3092915845667337</c:v>
                </c:pt>
                <c:pt idx="170">
                  <c:v>5.3407075111026314</c:v>
                </c:pt>
                <c:pt idx="171">
                  <c:v>5.3721234376385292</c:v>
                </c:pt>
                <c:pt idx="172">
                  <c:v>5.4035393641744269</c:v>
                </c:pt>
                <c:pt idx="173">
                  <c:v>5.4349552907103247</c:v>
                </c:pt>
                <c:pt idx="174">
                  <c:v>5.4663712172462224</c:v>
                </c:pt>
                <c:pt idx="175">
                  <c:v>5.4977871437821202</c:v>
                </c:pt>
                <c:pt idx="176">
                  <c:v>5.5292030703180179</c:v>
                </c:pt>
                <c:pt idx="177">
                  <c:v>5.5606189968539157</c:v>
                </c:pt>
                <c:pt idx="178">
                  <c:v>5.5920349233898135</c:v>
                </c:pt>
                <c:pt idx="179">
                  <c:v>5.6234508499257112</c:v>
                </c:pt>
                <c:pt idx="180">
                  <c:v>5.654866776461609</c:v>
                </c:pt>
                <c:pt idx="181">
                  <c:v>5.6862827029975067</c:v>
                </c:pt>
                <c:pt idx="182">
                  <c:v>5.7176986295334045</c:v>
                </c:pt>
                <c:pt idx="183">
                  <c:v>5.7491145560693022</c:v>
                </c:pt>
                <c:pt idx="184">
                  <c:v>5.7805304826052</c:v>
                </c:pt>
                <c:pt idx="185">
                  <c:v>5.8119464091410977</c:v>
                </c:pt>
                <c:pt idx="186">
                  <c:v>5.8433623356769955</c:v>
                </c:pt>
                <c:pt idx="187">
                  <c:v>5.8747782622128932</c:v>
                </c:pt>
                <c:pt idx="188">
                  <c:v>5.906194188748791</c:v>
                </c:pt>
                <c:pt idx="189">
                  <c:v>5.9376101152846887</c:v>
                </c:pt>
                <c:pt idx="190">
                  <c:v>5.9690260418205865</c:v>
                </c:pt>
                <c:pt idx="191">
                  <c:v>6.0004419683564842</c:v>
                </c:pt>
                <c:pt idx="192">
                  <c:v>6.031857894892382</c:v>
                </c:pt>
                <c:pt idx="193">
                  <c:v>6.0632738214282798</c:v>
                </c:pt>
                <c:pt idx="194">
                  <c:v>6.0946897479641775</c:v>
                </c:pt>
                <c:pt idx="195">
                  <c:v>6.1261056745000753</c:v>
                </c:pt>
                <c:pt idx="196">
                  <c:v>6.157521601035973</c:v>
                </c:pt>
                <c:pt idx="197">
                  <c:v>6.1889375275718708</c:v>
                </c:pt>
                <c:pt idx="198">
                  <c:v>6.2203534541077685</c:v>
                </c:pt>
                <c:pt idx="199">
                  <c:v>6.2517693806436663</c:v>
                </c:pt>
                <c:pt idx="200">
                  <c:v>6.283185307179564</c:v>
                </c:pt>
                <c:pt idx="201">
                  <c:v>6.3146012337154618</c:v>
                </c:pt>
                <c:pt idx="202">
                  <c:v>6.3460171602513595</c:v>
                </c:pt>
                <c:pt idx="203">
                  <c:v>6.3774330867872573</c:v>
                </c:pt>
                <c:pt idx="204">
                  <c:v>6.408849013323155</c:v>
                </c:pt>
                <c:pt idx="205">
                  <c:v>6.4402649398590528</c:v>
                </c:pt>
                <c:pt idx="206">
                  <c:v>6.4716808663949505</c:v>
                </c:pt>
                <c:pt idx="207">
                  <c:v>6.5030967929308483</c:v>
                </c:pt>
                <c:pt idx="208">
                  <c:v>6.5345127194667461</c:v>
                </c:pt>
                <c:pt idx="209">
                  <c:v>6.5659286460026438</c:v>
                </c:pt>
                <c:pt idx="210">
                  <c:v>6.5973445725385416</c:v>
                </c:pt>
                <c:pt idx="211">
                  <c:v>6.6287604990744393</c:v>
                </c:pt>
                <c:pt idx="212">
                  <c:v>6.6601764256103371</c:v>
                </c:pt>
                <c:pt idx="213">
                  <c:v>6.6915923521462348</c:v>
                </c:pt>
                <c:pt idx="214">
                  <c:v>6.7230082786821326</c:v>
                </c:pt>
                <c:pt idx="215">
                  <c:v>6.7544242052180303</c:v>
                </c:pt>
                <c:pt idx="216">
                  <c:v>6.7858401317539281</c:v>
                </c:pt>
                <c:pt idx="217">
                  <c:v>6.8172560582898258</c:v>
                </c:pt>
                <c:pt idx="218">
                  <c:v>6.8486719848257236</c:v>
                </c:pt>
                <c:pt idx="219">
                  <c:v>6.8800879113616213</c:v>
                </c:pt>
                <c:pt idx="220">
                  <c:v>6.9115038378975191</c:v>
                </c:pt>
                <c:pt idx="221">
                  <c:v>6.9429197644334169</c:v>
                </c:pt>
                <c:pt idx="222">
                  <c:v>6.9743356909693146</c:v>
                </c:pt>
                <c:pt idx="223">
                  <c:v>7.0057516175052124</c:v>
                </c:pt>
                <c:pt idx="224">
                  <c:v>7.0371675440411101</c:v>
                </c:pt>
                <c:pt idx="225">
                  <c:v>7.0685834705770079</c:v>
                </c:pt>
              </c:numCache>
            </c:numRef>
          </c:xVal>
          <c:yVal>
            <c:numRef>
              <c:f>calculations!$P$7:$P$232</c:f>
              <c:numCache>
                <c:formatCode>General</c:formatCode>
                <c:ptCount val="226"/>
                <c:pt idx="0">
                  <c:v>0</c:v>
                </c:pt>
                <c:pt idx="1">
                  <c:v>1.354455549363156</c:v>
                </c:pt>
                <c:pt idx="2">
                  <c:v>1.418624840970296</c:v>
                </c:pt>
                <c:pt idx="3">
                  <c:v>1.5282341964105144</c:v>
                </c:pt>
                <c:pt idx="4">
                  <c:v>1.6872257403782598</c:v>
                </c:pt>
                <c:pt idx="5">
                  <c:v>1.9010326760299858</c:v>
                </c:pt>
                <c:pt idx="6">
                  <c:v>2.1765162219585497</c:v>
                </c:pt>
                <c:pt idx="7">
                  <c:v>2.5219085377316239</c:v>
                </c:pt>
                <c:pt idx="8">
                  <c:v>2.9467701193329372</c:v>
                </c:pt>
                <c:pt idx="9">
                  <c:v>3.4619678472611684</c:v>
                </c:pt>
                <c:pt idx="10">
                  <c:v>4.0796790109211898</c:v>
                </c:pt>
                <c:pt idx="11">
                  <c:v>4.8134276501415494</c:v>
                </c:pt>
                <c:pt idx="12">
                  <c:v>5.6781624320867641</c:v>
                </c:pt>
                <c:pt idx="13">
                  <c:v>6.6903899623236187</c:v>
                </c:pt>
                <c:pt idx="14">
                  <c:v>7.8683841175686799</c:v>
                </c:pt>
                <c:pt idx="15">
                  <c:v>0</c:v>
                </c:pt>
                <c:pt idx="16">
                  <c:v>10.805645429777401</c:v>
                </c:pt>
                <c:pt idx="17">
                  <c:v>12.613944633511805</c:v>
                </c:pt>
                <c:pt idx="18">
                  <c:v>14.68773543711454</c:v>
                </c:pt>
                <c:pt idx="19">
                  <c:v>17.062993870101874</c:v>
                </c:pt>
                <c:pt idx="20">
                  <c:v>19.783434101893686</c:v>
                </c:pt>
                <c:pt idx="21">
                  <c:v>22.903623478890964</c:v>
                </c:pt>
                <c:pt idx="22">
                  <c:v>26.493687726161514</c:v>
                </c:pt>
                <c:pt idx="23">
                  <c:v>30.646581786813833</c:v>
                </c:pt>
                <c:pt idx="24">
                  <c:v>35.489651694395889</c:v>
                </c:pt>
                <c:pt idx="25">
                  <c:v>41.203681907028042</c:v>
                </c:pt>
                <c:pt idx="26">
                  <c:v>48.055668338813668</c:v>
                </c:pt>
                <c:pt idx="27">
                  <c:v>56.458315216196958</c:v>
                </c:pt>
                <c:pt idx="28">
                  <c:v>67.08553835190699</c:v>
                </c:pt>
                <c:pt idx="29">
                  <c:v>81.116762068065199</c:v>
                </c:pt>
                <c:pt idx="30">
                  <c:v>100.81560886656683</c:v>
                </c:pt>
                <c:pt idx="31">
                  <c:v>131.13459487454742</c:v>
                </c:pt>
                <c:pt idx="32">
                  <c:v>185.35808897767893</c:v>
                </c:pt>
                <c:pt idx="33">
                  <c:v>315.20517007315976</c:v>
                </c:pt>
                <c:pt idx="34">
                  <c:v>1111.0445580924418</c:v>
                </c:pt>
                <c:pt idx="35">
                  <c:v>671.6848944913952</c:v>
                </c:pt>
                <c:pt idx="36">
                  <c:v>245.51756279719169</c:v>
                </c:pt>
                <c:pt idx="37">
                  <c:v>143.86244370179853</c:v>
                </c:pt>
                <c:pt idx="38">
                  <c:v>97.55658931497716</c:v>
                </c:pt>
                <c:pt idx="39">
                  <c:v>70.710704009826159</c:v>
                </c:pt>
                <c:pt idx="40">
                  <c:v>53.014655664644103</c:v>
                </c:pt>
                <c:pt idx="41">
                  <c:v>40.404699424479212</c:v>
                </c:pt>
                <c:pt idx="42">
                  <c:v>30.961259221739265</c:v>
                </c:pt>
                <c:pt idx="43">
                  <c:v>23.662980303383009</c:v>
                </c:pt>
                <c:pt idx="44">
                  <c:v>17.91772611608797</c:v>
                </c:pt>
                <c:pt idx="45">
                  <c:v>13.358162021365315</c:v>
                </c:pt>
                <c:pt idx="46">
                  <c:v>9.7424429783515709</c:v>
                </c:pt>
                <c:pt idx="47">
                  <c:v>6.9016652893338204</c:v>
                </c:pt>
                <c:pt idx="48">
                  <c:v>4.7100402091156681</c:v>
                </c:pt>
                <c:pt idx="49">
                  <c:v>3.066943090496538</c:v>
                </c:pt>
                <c:pt idx="50">
                  <c:v>1.8856180831640867</c:v>
                </c:pt>
                <c:pt idx="51">
                  <c:v>1.0859823909702344</c:v>
                </c:pt>
                <c:pt idx="52">
                  <c:v>0.59051731057756718</c:v>
                </c:pt>
                <c:pt idx="53">
                  <c:v>0.32377667384064812</c:v>
                </c:pt>
                <c:pt idx="54">
                  <c:v>0.21884786039463947</c:v>
                </c:pt>
                <c:pt idx="55">
                  <c:v>0.23639972628372616</c:v>
                </c:pt>
                <c:pt idx="56">
                  <c:v>0.38785330836033272</c:v>
                </c:pt>
                <c:pt idx="57">
                  <c:v>0.73329051640346876</c:v>
                </c:pt>
                <c:pt idx="58">
                  <c:v>1.3571790317111603</c:v>
                </c:pt>
                <c:pt idx="59">
                  <c:v>2.3479528668860401</c:v>
                </c:pt>
                <c:pt idx="60">
                  <c:v>3.7853122093112774</c:v>
                </c:pt>
                <c:pt idx="61">
                  <c:v>5.7305081424052959</c:v>
                </c:pt>
                <c:pt idx="62">
                  <c:v>8.2176282248333408</c:v>
                </c:pt>
                <c:pt idx="63">
                  <c:v>11.246033574906029</c:v>
                </c:pt>
                <c:pt idx="64">
                  <c:v>14.774962312002852</c:v>
                </c:pt>
                <c:pt idx="65">
                  <c:v>18.721539832753958</c:v>
                </c:pt>
                <c:pt idx="66">
                  <c:v>22.963209301537614</c:v>
                </c:pt>
                <c:pt idx="67">
                  <c:v>27.34497649353483</c:v>
                </c:pt>
                <c:pt idx="68">
                  <c:v>31.690979392686877</c:v>
                </c:pt>
                <c:pt idx="69">
                  <c:v>35.818979981043846</c:v>
                </c:pt>
                <c:pt idx="70">
                  <c:v>39.55571765542058</c:v>
                </c:pt>
                <c:pt idx="71">
                  <c:v>42.750881575546522</c:v>
                </c:pt>
                <c:pt idx="72">
                  <c:v>45.287811272521388</c:v>
                </c:pt>
                <c:pt idx="73">
                  <c:v>47.089791414938347</c:v>
                </c:pt>
                <c:pt idx="74">
                  <c:v>48.121714518037379</c:v>
                </c:pt>
                <c:pt idx="75">
                  <c:v>48.387681370526195</c:v>
                </c:pt>
                <c:pt idx="76">
                  <c:v>47.925618246033139</c:v>
                </c:pt>
                <c:pt idx="77">
                  <c:v>46.800165379613397</c:v>
                </c:pt>
                <c:pt idx="78">
                  <c:v>45.094991378780009</c:v>
                </c:pt>
                <c:pt idx="79">
                  <c:v>42.905424033945387</c:v>
                </c:pt>
                <c:pt idx="80">
                  <c:v>40.331970433168159</c:v>
                </c:pt>
                <c:pt idx="81">
                  <c:v>37.475008610134189</c:v>
                </c:pt>
                <c:pt idx="82">
                  <c:v>34.430710589579235</c:v>
                </c:pt>
                <c:pt idx="83">
                  <c:v>31.288112257482407</c:v>
                </c:pt>
                <c:pt idx="84">
                  <c:v>28.127169213736597</c:v>
                </c:pt>
                <c:pt idx="85">
                  <c:v>25.017611873326363</c:v>
                </c:pt>
                <c:pt idx="86">
                  <c:v>22.018419342908576</c:v>
                </c:pt>
                <c:pt idx="87">
                  <c:v>19.177755150445844</c:v>
                </c:pt>
                <c:pt idx="88">
                  <c:v>16.533238346731761</c:v>
                </c:pt>
                <c:pt idx="89">
                  <c:v>14.112454515087936</c:v>
                </c:pt>
                <c:pt idx="90">
                  <c:v>11.933639638962179</c:v>
                </c:pt>
                <c:pt idx="91">
                  <c:v>10.006494531420874</c:v>
                </c:pt>
                <c:pt idx="92">
                  <c:v>8.3331088336639603</c:v>
                </c:pt>
                <c:pt idx="93">
                  <c:v>6.9089921861950421</c:v>
                </c:pt>
                <c:pt idx="94">
                  <c:v>5.7242265795847276</c:v>
                </c:pt>
                <c:pt idx="95">
                  <c:v>4.7647672585945928</c:v>
                </c:pt>
                <c:pt idx="96">
                  <c:v>4.0139258536357136</c:v>
                </c:pt>
                <c:pt idx="97">
                  <c:v>3.4540590812784733</c:v>
                </c:pt>
                <c:pt idx="98">
                  <c:v>3.0684436893696314</c:v>
                </c:pt>
                <c:pt idx="99">
                  <c:v>2.8432289032361662</c:v>
                </c:pt>
                <c:pt idx="100">
                  <c:v>2.7692307692307816</c:v>
                </c:pt>
                <c:pt idx="101">
                  <c:v>2.8432289032361222</c:v>
                </c:pt>
                <c:pt idx="102">
                  <c:v>3.0684436893695408</c:v>
                </c:pt>
                <c:pt idx="103">
                  <c:v>3.4540590812783356</c:v>
                </c:pt>
                <c:pt idx="104">
                  <c:v>4.0139258536355245</c:v>
                </c:pt>
                <c:pt idx="105">
                  <c:v>4.7647672585943441</c:v>
                </c:pt>
                <c:pt idx="106">
                  <c:v>5.7242265795844167</c:v>
                </c:pt>
                <c:pt idx="107">
                  <c:v>6.9089921861946619</c:v>
                </c:pt>
                <c:pt idx="108">
                  <c:v>8.3331088336635162</c:v>
                </c:pt>
                <c:pt idx="109">
                  <c:v>10.006494531420351</c:v>
                </c:pt>
                <c:pt idx="110">
                  <c:v>11.933639638961576</c:v>
                </c:pt>
                <c:pt idx="111">
                  <c:v>14.112454515087267</c:v>
                </c:pt>
                <c:pt idx="112">
                  <c:v>16.533238346731032</c:v>
                </c:pt>
                <c:pt idx="113">
                  <c:v>19.177755150445051</c:v>
                </c:pt>
                <c:pt idx="114">
                  <c:v>22.01841934290773</c:v>
                </c:pt>
                <c:pt idx="115">
                  <c:v>25.017611873325457</c:v>
                </c:pt>
                <c:pt idx="116">
                  <c:v>28.127169213735691</c:v>
                </c:pt>
                <c:pt idx="117">
                  <c:v>31.288112257481497</c:v>
                </c:pt>
                <c:pt idx="118">
                  <c:v>34.430710589578332</c:v>
                </c:pt>
                <c:pt idx="119">
                  <c:v>37.475008610133308</c:v>
                </c:pt>
                <c:pt idx="120">
                  <c:v>40.331970433167363</c:v>
                </c:pt>
                <c:pt idx="121">
                  <c:v>42.905424033944676</c:v>
                </c:pt>
                <c:pt idx="122">
                  <c:v>45.094991378779412</c:v>
                </c:pt>
                <c:pt idx="123">
                  <c:v>46.800165379613006</c:v>
                </c:pt>
                <c:pt idx="124">
                  <c:v>47.925618246032904</c:v>
                </c:pt>
                <c:pt idx="125">
                  <c:v>48.38768137052616</c:v>
                </c:pt>
                <c:pt idx="126">
                  <c:v>48.121714518037578</c:v>
                </c:pt>
                <c:pt idx="127">
                  <c:v>47.089791414938773</c:v>
                </c:pt>
                <c:pt idx="128">
                  <c:v>45.287811272522028</c:v>
                </c:pt>
                <c:pt idx="129">
                  <c:v>42.750881575547318</c:v>
                </c:pt>
                <c:pt idx="130">
                  <c:v>39.555717655421596</c:v>
                </c:pt>
                <c:pt idx="131">
                  <c:v>35.818979981045018</c:v>
                </c:pt>
                <c:pt idx="132">
                  <c:v>31.690979392688124</c:v>
                </c:pt>
                <c:pt idx="133">
                  <c:v>27.344976493536091</c:v>
                </c:pt>
                <c:pt idx="134">
                  <c:v>22.963209301538857</c:v>
                </c:pt>
                <c:pt idx="135">
                  <c:v>18.721539832755155</c:v>
                </c:pt>
                <c:pt idx="136">
                  <c:v>14.77496231200395</c:v>
                </c:pt>
                <c:pt idx="137">
                  <c:v>11.246033574907001</c:v>
                </c:pt>
                <c:pt idx="138">
                  <c:v>8.2176282248341881</c:v>
                </c:pt>
                <c:pt idx="139">
                  <c:v>5.7305081424059887</c:v>
                </c:pt>
                <c:pt idx="140">
                  <c:v>3.7853122093118126</c:v>
                </c:pt>
                <c:pt idx="141">
                  <c:v>2.3479528668864331</c:v>
                </c:pt>
                <c:pt idx="142">
                  <c:v>1.3571790317114256</c:v>
                </c:pt>
                <c:pt idx="143">
                  <c:v>0.73329051640362819</c:v>
                </c:pt>
                <c:pt idx="144">
                  <c:v>0.38785330836041426</c:v>
                </c:pt>
                <c:pt idx="145">
                  <c:v>0.23639972628375383</c:v>
                </c:pt>
                <c:pt idx="146">
                  <c:v>0.21884786039462489</c:v>
                </c:pt>
                <c:pt idx="147">
                  <c:v>0.3237766738405829</c:v>
                </c:pt>
                <c:pt idx="148">
                  <c:v>0.59051731057742907</c:v>
                </c:pt>
                <c:pt idx="149">
                  <c:v>1.0859823909699911</c:v>
                </c:pt>
                <c:pt idx="150">
                  <c:v>1.885618083163707</c:v>
                </c:pt>
                <c:pt idx="151">
                  <c:v>3.0669430904959833</c:v>
                </c:pt>
                <c:pt idx="152">
                  <c:v>4.7100402091148972</c:v>
                </c:pt>
                <c:pt idx="153">
                  <c:v>6.9016652893327946</c:v>
                </c:pt>
                <c:pt idx="154">
                  <c:v>9.7424429783502369</c:v>
                </c:pt>
                <c:pt idx="155">
                  <c:v>13.358162021363585</c:v>
                </c:pt>
                <c:pt idx="156">
                  <c:v>17.917726116085756</c:v>
                </c:pt>
                <c:pt idx="157">
                  <c:v>23.662980303380184</c:v>
                </c:pt>
                <c:pt idx="158">
                  <c:v>30.961259221735585</c:v>
                </c:pt>
                <c:pt idx="159">
                  <c:v>40.404699424474288</c:v>
                </c:pt>
                <c:pt idx="160">
                  <c:v>53.014655664637353</c:v>
                </c:pt>
                <c:pt idx="161">
                  <c:v>70.710704009816169</c:v>
                </c:pt>
                <c:pt idx="162">
                  <c:v>97.556589314961073</c:v>
                </c:pt>
                <c:pt idx="163">
                  <c:v>143.86244370176809</c:v>
                </c:pt>
                <c:pt idx="164">
                  <c:v>245.51756279711208</c:v>
                </c:pt>
                <c:pt idx="165">
                  <c:v>671.684894490842</c:v>
                </c:pt>
                <c:pt idx="166">
                  <c:v>1111.0445580938854</c:v>
                </c:pt>
                <c:pt idx="167">
                  <c:v>315.20517007327328</c:v>
                </c:pt>
                <c:pt idx="168">
                  <c:v>185.35808897771818</c:v>
                </c:pt>
                <c:pt idx="169">
                  <c:v>131.13459487456757</c:v>
                </c:pt>
                <c:pt idx="170">
                  <c:v>100.81560886657925</c:v>
                </c:pt>
                <c:pt idx="171">
                  <c:v>81.116762068073925</c:v>
                </c:pt>
                <c:pt idx="172">
                  <c:v>67.085538351913456</c:v>
                </c:pt>
                <c:pt idx="173">
                  <c:v>56.458315216202067</c:v>
                </c:pt>
                <c:pt idx="174">
                  <c:v>48.055668338817846</c:v>
                </c:pt>
                <c:pt idx="175">
                  <c:v>41.203681907031537</c:v>
                </c:pt>
                <c:pt idx="176">
                  <c:v>35.489651694398873</c:v>
                </c:pt>
                <c:pt idx="177">
                  <c:v>30.646581786816423</c:v>
                </c:pt>
                <c:pt idx="178">
                  <c:v>26.493687726163756</c:v>
                </c:pt>
                <c:pt idx="179">
                  <c:v>22.90362347889295</c:v>
                </c:pt>
                <c:pt idx="180">
                  <c:v>19.783434101895438</c:v>
                </c:pt>
                <c:pt idx="181">
                  <c:v>17.062993870103405</c:v>
                </c:pt>
                <c:pt idx="182">
                  <c:v>14.687735437115897</c:v>
                </c:pt>
                <c:pt idx="183">
                  <c:v>12.613944633513004</c:v>
                </c:pt>
                <c:pt idx="184">
                  <c:v>10.805645429778458</c:v>
                </c:pt>
                <c:pt idx="185">
                  <c:v>9.2325013617182776</c:v>
                </c:pt>
                <c:pt idx="186">
                  <c:v>7.8683841175694829</c:v>
                </c:pt>
                <c:pt idx="187">
                  <c:v>6.6903899623243213</c:v>
                </c:pt>
                <c:pt idx="188">
                  <c:v>5.6781624320873725</c:v>
                </c:pt>
                <c:pt idx="189">
                  <c:v>4.8134276501420716</c:v>
                </c:pt>
                <c:pt idx="190">
                  <c:v>4.0796790109216339</c:v>
                </c:pt>
                <c:pt idx="191">
                  <c:v>3.4619678472615445</c:v>
                </c:pt>
                <c:pt idx="192">
                  <c:v>2.9467701193332512</c:v>
                </c:pt>
                <c:pt idx="193">
                  <c:v>2.5219085377318819</c:v>
                </c:pt>
                <c:pt idx="194">
                  <c:v>2.1765162219587602</c:v>
                </c:pt>
                <c:pt idx="195">
                  <c:v>1.9010326760301526</c:v>
                </c:pt>
                <c:pt idx="196">
                  <c:v>1.6872257403783866</c:v>
                </c:pt>
                <c:pt idx="197">
                  <c:v>1.5282341964106081</c:v>
                </c:pt>
                <c:pt idx="198">
                  <c:v>1.4186248409703566</c:v>
                </c:pt>
                <c:pt idx="199">
                  <c:v>1.3544555493631867</c:v>
                </c:pt>
                <c:pt idx="200">
                  <c:v>1.3333333333333295</c:v>
                </c:pt>
                <c:pt idx="201">
                  <c:v>1.354455549363127</c:v>
                </c:pt>
                <c:pt idx="202">
                  <c:v>1.4186248409702331</c:v>
                </c:pt>
                <c:pt idx="203">
                  <c:v>1.5282341964104169</c:v>
                </c:pt>
                <c:pt idx="204">
                  <c:v>1.6872257403781219</c:v>
                </c:pt>
                <c:pt idx="205">
                  <c:v>1.9010326760298042</c:v>
                </c:pt>
                <c:pt idx="206">
                  <c:v>2.1765162219583187</c:v>
                </c:pt>
                <c:pt idx="207">
                  <c:v>2.5219085377313353</c:v>
                </c:pt>
                <c:pt idx="208">
                  <c:v>2.9467701193325828</c:v>
                </c:pt>
                <c:pt idx="209">
                  <c:v>3.4619678472607398</c:v>
                </c:pt>
                <c:pt idx="210">
                  <c:v>4.0796790109206729</c:v>
                </c:pt>
                <c:pt idx="211">
                  <c:v>4.813427650140933</c:v>
                </c:pt>
                <c:pt idx="212">
                  <c:v>5.6781624320860358</c:v>
                </c:pt>
                <c:pt idx="213">
                  <c:v>6.6903899623227607</c:v>
                </c:pt>
                <c:pt idx="214">
                  <c:v>7.8683841175676745</c:v>
                </c:pt>
                <c:pt idx="215">
                  <c:v>9.2325013617161851</c:v>
                </c:pt>
                <c:pt idx="216">
                  <c:v>10.805645429776046</c:v>
                </c:pt>
                <c:pt idx="217">
                  <c:v>12.613944633510243</c:v>
                </c:pt>
                <c:pt idx="218">
                  <c:v>14.687735437112732</c:v>
                </c:pt>
                <c:pt idx="219">
                  <c:v>17.062993870099781</c:v>
                </c:pt>
                <c:pt idx="220">
                  <c:v>19.783434101891284</c:v>
                </c:pt>
                <c:pt idx="221">
                  <c:v>22.903623478888164</c:v>
                </c:pt>
                <c:pt idx="222">
                  <c:v>26.493687726158242</c:v>
                </c:pt>
                <c:pt idx="223">
                  <c:v>30.646581786810039</c:v>
                </c:pt>
                <c:pt idx="224">
                  <c:v>35.489651694391377</c:v>
                </c:pt>
                <c:pt idx="225">
                  <c:v>41.203681907022641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451072"/>
        <c:axId val="250452608"/>
      </c:scatterChart>
      <c:valAx>
        <c:axId val="25045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0452608"/>
        <c:crosses val="autoZero"/>
        <c:crossBetween val="midCat"/>
      </c:valAx>
      <c:valAx>
        <c:axId val="250452608"/>
        <c:scaling>
          <c:orientation val="minMax"/>
          <c:max val="70"/>
          <c:min val="-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45107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calculations!$Q$7:$Q$232</c:f>
              <c:numCache>
                <c:formatCode>General</c:formatCode>
                <c:ptCount val="226"/>
                <c:pt idx="0">
                  <c:v>0</c:v>
                </c:pt>
                <c:pt idx="1">
                  <c:v>0.12566370614359174</c:v>
                </c:pt>
                <c:pt idx="2">
                  <c:v>0.25200824602335548</c:v>
                </c:pt>
                <c:pt idx="3">
                  <c:v>0.38037993590133834</c:v>
                </c:pt>
                <c:pt idx="4">
                  <c:v>0.51208117192091041</c:v>
                </c:pt>
                <c:pt idx="5">
                  <c:v>0.64834756751866152</c:v>
                </c:pt>
                <c:pt idx="6">
                  <c:v>0.79033265430085986</c:v>
                </c:pt>
                <c:pt idx="7">
                  <c:v>0.93910008820454882</c:v>
                </c:pt>
                <c:pt idx="8">
                  <c:v>1.0956219071867699</c:v>
                </c:pt>
                <c:pt idx="9">
                  <c:v>1.2607807842814656</c:v>
                </c:pt>
                <c:pt idx="10">
                  <c:v>1.4353742795396998</c:v>
                </c:pt>
                <c:pt idx="11">
                  <c:v>1.6201195182030717</c:v>
                </c:pt>
                <c:pt idx="12">
                  <c:v>1.8156572448173827</c:v>
                </c:pt>
                <c:pt idx="13">
                  <c:v>2.0225546670795977</c:v>
                </c:pt>
                <c:pt idx="14">
                  <c:v>2.2413068503290852</c:v>
                </c:pt>
                <c:pt idx="15">
                  <c:v>2.4723366535810847</c:v>
                </c:pt>
                <c:pt idx="16">
                  <c:v>2.6224077444167264</c:v>
                </c:pt>
                <c:pt idx="17">
                  <c:v>2.8789644350610573</c:v>
                </c:pt>
                <c:pt idx="18">
                  <c:v>3.1486147127967867</c:v>
                </c:pt>
                <c:pt idx="19">
                  <c:v>3.431468509644148</c:v>
                </c:pt>
                <c:pt idx="20">
                  <c:v>3.7275475828480911</c:v>
                </c:pt>
                <c:pt idx="21">
                  <c:v>4.0367807632315991</c:v>
                </c:pt>
                <c:pt idx="22">
                  <c:v>4.3589991786082676</c:v>
                </c:pt>
                <c:pt idx="23">
                  <c:v>4.6939316326350058</c:v>
                </c:pt>
                <c:pt idx="24">
                  <c:v>5.0412003026290071</c:v>
                </c:pt>
                <c:pt idx="25">
                  <c:v>5.4003169038169734</c:v>
                </c:pt>
                <c:pt idx="26">
                  <c:v>5.7706794523071041</c:v>
                </c:pt>
                <c:pt idx="27">
                  <c:v>6.1515697447121038</c:v>
                </c:pt>
                <c:pt idx="28">
                  <c:v>6.5421516586962074</c:v>
                </c:pt>
                <c:pt idx="29">
                  <c:v>6.9414703656718366</c:v>
                </c:pt>
                <c:pt idx="30">
                  <c:v>7.3484525343714893</c:v>
                </c:pt>
                <c:pt idx="31">
                  <c:v>7.761907592063797</c:v>
                </c:pt>
                <c:pt idx="32">
                  <c:v>8.180530098836174</c:v>
                </c:pt>
                <c:pt idx="33">
                  <c:v>8.6029032797842753</c:v>
                </c:pt>
                <c:pt idx="34">
                  <c:v>9.027503750397134</c:v>
                </c:pt>
                <c:pt idx="35">
                  <c:v>9.452707462325888</c:v>
                </c:pt>
                <c:pt idx="36">
                  <c:v>9.8767968907130559</c:v>
                </c:pt>
                <c:pt idx="37">
                  <c:v>10.29796948131052</c:v>
                </c:pt>
                <c:pt idx="38">
                  <c:v>10.714347377221291</c:v>
                </c:pt>
                <c:pt idx="39">
                  <c:v>11.123988453601417</c:v>
                </c:pt>
                <c:pt idx="40">
                  <c:v>11.52489870780289</c:v>
                </c:pt>
                <c:pt idx="41">
                  <c:v>11.91504608839362</c:v>
                </c:pt>
                <c:pt idx="42">
                  <c:v>12.292375909695616</c:v>
                </c:pt>
                <c:pt idx="43">
                  <c:v>12.654828107151742</c:v>
                </c:pt>
                <c:pt idx="44">
                  <c:v>13.000356775806763</c:v>
                </c:pt>
                <c:pt idx="45">
                  <c:v>13.326952760843206</c:v>
                </c:pt>
                <c:pt idx="46">
                  <c:v>13.632670654709099</c:v>
                </c:pt>
                <c:pt idx="47">
                  <c:v>13.915662641807137</c:v>
                </c:pt>
                <c:pt idx="48">
                  <c:v>14.17422373297336</c:v>
                </c:pt>
                <c:pt idx="49">
                  <c:v>14.406857195445738</c:v>
                </c:pt>
                <c:pt idx="50">
                  <c:v>14.612378099169696</c:v>
                </c:pt>
                <c:pt idx="51">
                  <c:v>14.790093416696029</c:v>
                </c:pt>
                <c:pt idx="52">
                  <c:v>14.940144906910604</c:v>
                </c:pt>
                <c:pt idx="53">
                  <c:v>15.064208121888846</c:v>
                </c:pt>
                <c:pt idx="54">
                  <c:v>15.1669030527895</c:v>
                </c:pt>
                <c:pt idx="55">
                  <c:v>15.257924669499255</c:v>
                </c:pt>
                <c:pt idx="56">
                  <c:v>15.352134642990981</c:v>
                </c:pt>
                <c:pt idx="57">
                  <c:v>15.464113516603305</c:v>
                </c:pt>
                <c:pt idx="58">
                  <c:v>15.603552133898964</c:v>
                </c:pt>
                <c:pt idx="59">
                  <c:v>15.775868328383039</c:v>
                </c:pt>
                <c:pt idx="60">
                  <c:v>15.984020733775072</c:v>
                </c:pt>
                <c:pt idx="61">
                  <c:v>16.229611022034021</c:v>
                </c:pt>
                <c:pt idx="62">
                  <c:v>16.513421415086562</c:v>
                </c:pt>
                <c:pt idx="63">
                  <c:v>16.835675693123633</c:v>
                </c:pt>
                <c:pt idx="64">
                  <c:v>17.196172824457413</c:v>
                </c:pt>
                <c:pt idx="65">
                  <c:v>17.594360319105274</c:v>
                </c:pt>
                <c:pt idx="66">
                  <c:v>18.029377862353495</c:v>
                </c:pt>
                <c:pt idx="67">
                  <c:v>18.500085825467433</c:v>
                </c:pt>
                <c:pt idx="68">
                  <c:v>19.005086012574029</c:v>
                </c:pt>
                <c:pt idx="69">
                  <c:v>19.542738545746495</c:v>
                </c:pt>
                <c:pt idx="70">
                  <c:v>20.11117704995408</c:v>
                </c:pt>
                <c:pt idx="71">
                  <c:v>20.708323378708457</c:v>
                </c:pt>
                <c:pt idx="72">
                  <c:v>21.3319026112353</c:v>
                </c:pt>
                <c:pt idx="73">
                  <c:v>21.979458757658989</c:v>
                </c:pt>
                <c:pt idx="74">
                  <c:v>22.648371432675251</c:v>
                </c:pt>
                <c:pt idx="75">
                  <c:v>23.335873650066663</c:v>
                </c:pt>
                <c:pt idx="76">
                  <c:v>24.039070823230503</c:v>
                </c:pt>
                <c:pt idx="77">
                  <c:v>24.754961015937127</c:v>
                </c:pt>
                <c:pt idx="78">
                  <c:v>25.480456464807855</c:v>
                </c:pt>
                <c:pt idx="79">
                  <c:v>26.21240638633213</c:v>
                </c:pt>
                <c:pt idx="80">
                  <c:v>26.947621084854987</c:v>
                </c:pt>
                <c:pt idx="81">
                  <c:v>27.682897393717624</c:v>
                </c:pt>
                <c:pt idx="82">
                  <c:v>28.415045510787433</c:v>
                </c:pt>
                <c:pt idx="83">
                  <c:v>29.140917334327913</c:v>
                </c:pt>
                <c:pt idx="84">
                  <c:v>29.85743646912961</c:v>
                </c:pt>
                <c:pt idx="85">
                  <c:v>30.561630160980538</c:v>
                </c:pt>
                <c:pt idx="86">
                  <c:v>31.25066353620365</c:v>
                </c:pt>
                <c:pt idx="87">
                  <c:v>31.921876679560164</c:v>
                </c:pt>
                <c:pt idx="88">
                  <c:v>32.572825285844331</c:v>
                </c:pt>
                <c:pt idx="89">
                  <c:v>33.201325872806152</c:v>
                </c:pt>
                <c:pt idx="90">
                  <c:v>33.805506841139412</c:v>
                </c:pt>
                <c:pt idx="91">
                  <c:v>34.383866983035404</c:v>
                </c:pt>
                <c:pt idx="92">
                  <c:v>34.935343293577567</c:v>
                </c:pt>
                <c:pt idx="93">
                  <c:v>35.459389941764663</c:v>
                </c:pt>
                <c:pt idx="94">
                  <c:v>35.956069625503154</c:v>
                </c:pt>
                <c:pt idx="95">
                  <c:v>36.42615656192644</c:v>
                </c:pt>
                <c:pt idx="96">
                  <c:v>36.871245939938589</c:v>
                </c:pt>
                <c:pt idx="97">
                  <c:v>37.293856477992641</c:v>
                </c:pt>
                <c:pt idx="98">
                  <c:v>37.69750034424785</c:v>
                </c:pt>
                <c:pt idx="99">
                  <c:v>38.086681058272383</c:v>
                </c:pt>
                <c:pt idx="100">
                  <c:v>38.46677453697793</c:v>
                </c:pt>
                <c:pt idx="101">
                  <c:v>38.843765655408703</c:v>
                </c:pt>
                <c:pt idx="102">
                  <c:v>39.223859134114242</c:v>
                </c:pt>
                <c:pt idx="103">
                  <c:v>39.613039848138776</c:v>
                </c:pt>
                <c:pt idx="104">
                  <c:v>40.016683714393977</c:v>
                </c:pt>
                <c:pt idx="105">
                  <c:v>40.439294252448029</c:v>
                </c:pt>
                <c:pt idx="106">
                  <c:v>40.884383630460171</c:v>
                </c:pt>
                <c:pt idx="107">
                  <c:v>41.35447056688345</c:v>
                </c:pt>
                <c:pt idx="108">
                  <c:v>41.851150250621934</c:v>
                </c:pt>
                <c:pt idx="109">
                  <c:v>42.375196898809023</c:v>
                </c:pt>
                <c:pt idx="110">
                  <c:v>42.926673209351179</c:v>
                </c:pt>
                <c:pt idx="111">
                  <c:v>43.505033351247164</c:v>
                </c:pt>
                <c:pt idx="112">
                  <c:v>44.109214319580417</c:v>
                </c:pt>
                <c:pt idx="113">
                  <c:v>44.73771490654223</c:v>
                </c:pt>
                <c:pt idx="114">
                  <c:v>45.38866351282639</c:v>
                </c:pt>
                <c:pt idx="115">
                  <c:v>46.059876656182901</c:v>
                </c:pt>
                <c:pt idx="116">
                  <c:v>46.748910031406005</c:v>
                </c:pt>
                <c:pt idx="117">
                  <c:v>47.45310372325693</c:v>
                </c:pt>
                <c:pt idx="118">
                  <c:v>48.169622858058624</c:v>
                </c:pt>
                <c:pt idx="119">
                  <c:v>48.895494681599104</c:v>
                </c:pt>
                <c:pt idx="120">
                  <c:v>49.627642798668909</c:v>
                </c:pt>
                <c:pt idx="121">
                  <c:v>50.362919107531546</c:v>
                </c:pt>
                <c:pt idx="122">
                  <c:v>51.098133806054406</c:v>
                </c:pt>
                <c:pt idx="123">
                  <c:v>51.830083727578682</c:v>
                </c:pt>
                <c:pt idx="124">
                  <c:v>52.555579176449413</c:v>
                </c:pt>
                <c:pt idx="125">
                  <c:v>53.271469369156044</c:v>
                </c:pt>
                <c:pt idx="126">
                  <c:v>53.974666542319888</c:v>
                </c:pt>
                <c:pt idx="127">
                  <c:v>54.662168759711307</c:v>
                </c:pt>
                <c:pt idx="128">
                  <c:v>55.331081434727579</c:v>
                </c:pt>
                <c:pt idx="129">
                  <c:v>55.978637581151276</c:v>
                </c:pt>
                <c:pt idx="130">
                  <c:v>56.602216813678126</c:v>
                </c:pt>
                <c:pt idx="131">
                  <c:v>57.19936314243251</c:v>
                </c:pt>
                <c:pt idx="132">
                  <c:v>57.767801646640102</c:v>
                </c:pt>
                <c:pt idx="133">
                  <c:v>58.305454179812578</c:v>
                </c:pt>
                <c:pt idx="134">
                  <c:v>58.810454366919181</c:v>
                </c:pt>
                <c:pt idx="135">
                  <c:v>59.281162330033133</c:v>
                </c:pt>
                <c:pt idx="136">
                  <c:v>59.716179873281369</c:v>
                </c:pt>
                <c:pt idx="137">
                  <c:v>60.114367367929241</c:v>
                </c:pt>
                <c:pt idx="138">
                  <c:v>60.474864499263035</c:v>
                </c:pt>
                <c:pt idx="139">
                  <c:v>60.79711877730012</c:v>
                </c:pt>
                <c:pt idx="140">
                  <c:v>61.080929170352675</c:v>
                </c:pt>
                <c:pt idx="141">
                  <c:v>61.326519458611635</c:v>
                </c:pt>
                <c:pt idx="142">
                  <c:v>61.534671864003677</c:v>
                </c:pt>
                <c:pt idx="143">
                  <c:v>61.706988058487767</c:v>
                </c:pt>
                <c:pt idx="144">
                  <c:v>61.846426675783434</c:v>
                </c:pt>
                <c:pt idx="145">
                  <c:v>61.958405549395764</c:v>
                </c:pt>
                <c:pt idx="146">
                  <c:v>62.052615522887493</c:v>
                </c:pt>
                <c:pt idx="147">
                  <c:v>62.143637139597246</c:v>
                </c:pt>
                <c:pt idx="148">
                  <c:v>62.246332070497893</c:v>
                </c:pt>
                <c:pt idx="149">
                  <c:v>62.370395285476128</c:v>
                </c:pt>
                <c:pt idx="150">
                  <c:v>62.520446775690694</c:v>
                </c:pt>
                <c:pt idx="151">
                  <c:v>62.698162093217015</c:v>
                </c:pt>
                <c:pt idx="152">
                  <c:v>62.903682996940965</c:v>
                </c:pt>
                <c:pt idx="153">
                  <c:v>63.136316459413329</c:v>
                </c:pt>
                <c:pt idx="154">
                  <c:v>63.394877550579544</c:v>
                </c:pt>
                <c:pt idx="155">
                  <c:v>63.677869537677573</c:v>
                </c:pt>
                <c:pt idx="156">
                  <c:v>63.983587431543455</c:v>
                </c:pt>
                <c:pt idx="157">
                  <c:v>64.310183416579889</c:v>
                </c:pt>
                <c:pt idx="158">
                  <c:v>64.655712085234896</c:v>
                </c:pt>
                <c:pt idx="159">
                  <c:v>65.018164282691018</c:v>
                </c:pt>
                <c:pt idx="160">
                  <c:v>65.395494103993002</c:v>
                </c:pt>
                <c:pt idx="161">
                  <c:v>65.785641484583721</c:v>
                </c:pt>
                <c:pt idx="162">
                  <c:v>66.186551738785184</c:v>
                </c:pt>
                <c:pt idx="163">
                  <c:v>66.59619281516531</c:v>
                </c:pt>
                <c:pt idx="164">
                  <c:v>67.01257071107608</c:v>
                </c:pt>
                <c:pt idx="165">
                  <c:v>67.433743301673545</c:v>
                </c:pt>
                <c:pt idx="166">
                  <c:v>67.857832730060707</c:v>
                </c:pt>
                <c:pt idx="167">
                  <c:v>68.283036441989466</c:v>
                </c:pt>
                <c:pt idx="168">
                  <c:v>68.707636912602325</c:v>
                </c:pt>
                <c:pt idx="169">
                  <c:v>69.130010093550425</c:v>
                </c:pt>
                <c:pt idx="170">
                  <c:v>69.548632600322804</c:v>
                </c:pt>
                <c:pt idx="171">
                  <c:v>69.962087658015122</c:v>
                </c:pt>
                <c:pt idx="172">
                  <c:v>70.369069826714778</c:v>
                </c:pt>
                <c:pt idx="173">
                  <c:v>70.768388533690413</c:v>
                </c:pt>
                <c:pt idx="174">
                  <c:v>71.15897044767452</c:v>
                </c:pt>
                <c:pt idx="175">
                  <c:v>71.539860740079519</c:v>
                </c:pt>
                <c:pt idx="176">
                  <c:v>71.910223288569654</c:v>
                </c:pt>
                <c:pt idx="177">
                  <c:v>72.269339889757632</c:v>
                </c:pt>
                <c:pt idx="178">
                  <c:v>72.61660855975164</c:v>
                </c:pt>
                <c:pt idx="179">
                  <c:v>72.951541013778382</c:v>
                </c:pt>
                <c:pt idx="180">
                  <c:v>73.273759429155064</c:v>
                </c:pt>
                <c:pt idx="181">
                  <c:v>73.582992609538579</c:v>
                </c:pt>
                <c:pt idx="182">
                  <c:v>73.879071682742534</c:v>
                </c:pt>
                <c:pt idx="183">
                  <c:v>74.161925479589897</c:v>
                </c:pt>
                <c:pt idx="184">
                  <c:v>74.431575757325632</c:v>
                </c:pt>
                <c:pt idx="185">
                  <c:v>74.688132447969977</c:v>
                </c:pt>
                <c:pt idx="186">
                  <c:v>74.931789129260196</c:v>
                </c:pt>
                <c:pt idx="187">
                  <c:v>75.162818932512209</c:v>
                </c:pt>
                <c:pt idx="188">
                  <c:v>75.381571115761702</c:v>
                </c:pt>
                <c:pt idx="189">
                  <c:v>75.588468538023918</c:v>
                </c:pt>
                <c:pt idx="190">
                  <c:v>75.784006264638236</c:v>
                </c:pt>
                <c:pt idx="191">
                  <c:v>75.968751503301618</c:v>
                </c:pt>
                <c:pt idx="192">
                  <c:v>76.143344998559854</c:v>
                </c:pt>
                <c:pt idx="193">
                  <c:v>76.308503875654552</c:v>
                </c:pt>
                <c:pt idx="194">
                  <c:v>76.465025694636779</c:v>
                </c:pt>
                <c:pt idx="195">
                  <c:v>76.613793128540479</c:v>
                </c:pt>
                <c:pt idx="196">
                  <c:v>76.755778215322678</c:v>
                </c:pt>
                <c:pt idx="197">
                  <c:v>76.892044610920436</c:v>
                </c:pt>
                <c:pt idx="198">
                  <c:v>77.023745846940017</c:v>
                </c:pt>
                <c:pt idx="199">
                  <c:v>77.152117536817997</c:v>
                </c:pt>
                <c:pt idx="200">
                  <c:v>77.278462076697764</c:v>
                </c:pt>
                <c:pt idx="201">
                  <c:v>77.404125782841362</c:v>
                </c:pt>
                <c:pt idx="202">
                  <c:v>77.530470322721129</c:v>
                </c:pt>
                <c:pt idx="203">
                  <c:v>77.658842012599109</c:v>
                </c:pt>
                <c:pt idx="204">
                  <c:v>77.790543248618675</c:v>
                </c:pt>
                <c:pt idx="205">
                  <c:v>77.926809644216419</c:v>
                </c:pt>
                <c:pt idx="206">
                  <c:v>78.068794730998619</c:v>
                </c:pt>
                <c:pt idx="207">
                  <c:v>78.217562164902304</c:v>
                </c:pt>
                <c:pt idx="208">
                  <c:v>78.374083983884518</c:v>
                </c:pt>
                <c:pt idx="209">
                  <c:v>78.539242860979201</c:v>
                </c:pt>
                <c:pt idx="210">
                  <c:v>78.713836356237422</c:v>
                </c:pt>
                <c:pt idx="211">
                  <c:v>78.89858159490079</c:v>
                </c:pt>
                <c:pt idx="212">
                  <c:v>79.094119321515095</c:v>
                </c:pt>
                <c:pt idx="213">
                  <c:v>79.301016743777296</c:v>
                </c:pt>
                <c:pt idx="214">
                  <c:v>79.519768927026774</c:v>
                </c:pt>
                <c:pt idx="215">
                  <c:v>79.75079873027876</c:v>
                </c:pt>
                <c:pt idx="216">
                  <c:v>79.994455411568964</c:v>
                </c:pt>
                <c:pt idx="217">
                  <c:v>80.251012102213281</c:v>
                </c:pt>
                <c:pt idx="218">
                  <c:v>80.520662379949002</c:v>
                </c:pt>
                <c:pt idx="219">
                  <c:v>80.80351617679635</c:v>
                </c:pt>
                <c:pt idx="220">
                  <c:v>81.099595250000277</c:v>
                </c:pt>
                <c:pt idx="221">
                  <c:v>81.408828430383778</c:v>
                </c:pt>
                <c:pt idx="222">
                  <c:v>81.731046845760432</c:v>
                </c:pt>
                <c:pt idx="223">
                  <c:v>82.065979299787159</c:v>
                </c:pt>
                <c:pt idx="224">
                  <c:v>82.413247969781153</c:v>
                </c:pt>
                <c:pt idx="225">
                  <c:v>82.772364570969103</c:v>
                </c:pt>
              </c:numCache>
            </c:numRef>
          </c:xVal>
          <c:yVal>
            <c:numRef>
              <c:f>calculations!$R$7:$R$232</c:f>
              <c:numCache>
                <c:formatCode>General</c:formatCode>
                <c:ptCount val="226"/>
                <c:pt idx="0">
                  <c:v>0</c:v>
                </c:pt>
                <c:pt idx="1">
                  <c:v>3.1415926535897934E-2</c:v>
                </c:pt>
                <c:pt idx="2">
                  <c:v>6.2831853071795868E-2</c:v>
                </c:pt>
                <c:pt idx="3">
                  <c:v>9.4247779607693802E-2</c:v>
                </c:pt>
                <c:pt idx="4">
                  <c:v>0.12566370614359174</c:v>
                </c:pt>
                <c:pt idx="5">
                  <c:v>0.15707963267948966</c:v>
                </c:pt>
                <c:pt idx="6">
                  <c:v>0.18849555921538758</c:v>
                </c:pt>
                <c:pt idx="7">
                  <c:v>0.2199114857512855</c:v>
                </c:pt>
                <c:pt idx="8">
                  <c:v>0.25132741228718342</c:v>
                </c:pt>
                <c:pt idx="9">
                  <c:v>0.28274333882308134</c:v>
                </c:pt>
                <c:pt idx="10">
                  <c:v>0.31415926535897926</c:v>
                </c:pt>
                <c:pt idx="11">
                  <c:v>0.34557519189487718</c:v>
                </c:pt>
                <c:pt idx="12">
                  <c:v>0.3769911184307751</c:v>
                </c:pt>
                <c:pt idx="13">
                  <c:v>0.40840704496667302</c:v>
                </c:pt>
                <c:pt idx="14">
                  <c:v>0.43982297150257094</c:v>
                </c:pt>
                <c:pt idx="15">
                  <c:v>0.47123889803846886</c:v>
                </c:pt>
                <c:pt idx="16">
                  <c:v>0.50265482457436683</c:v>
                </c:pt>
                <c:pt idx="17">
                  <c:v>0.53407075111026481</c:v>
                </c:pt>
                <c:pt idx="18">
                  <c:v>0.56548667764616278</c:v>
                </c:pt>
                <c:pt idx="19">
                  <c:v>0.59690260418206076</c:v>
                </c:pt>
                <c:pt idx="20">
                  <c:v>0.62831853071795873</c:v>
                </c:pt>
                <c:pt idx="21">
                  <c:v>0.65973445725385671</c:v>
                </c:pt>
                <c:pt idx="22">
                  <c:v>0.69115038378975469</c:v>
                </c:pt>
                <c:pt idx="23">
                  <c:v>0.72256631032565266</c:v>
                </c:pt>
                <c:pt idx="24">
                  <c:v>0.75398223686155064</c:v>
                </c:pt>
                <c:pt idx="25">
                  <c:v>0.78539816339744861</c:v>
                </c:pt>
                <c:pt idx="26">
                  <c:v>0.81681408993334659</c:v>
                </c:pt>
                <c:pt idx="27">
                  <c:v>0.84823001646924456</c:v>
                </c:pt>
                <c:pt idx="28">
                  <c:v>0.87964594300514254</c:v>
                </c:pt>
                <c:pt idx="29">
                  <c:v>0.91106186954104051</c:v>
                </c:pt>
                <c:pt idx="30">
                  <c:v>0.94247779607693849</c:v>
                </c:pt>
                <c:pt idx="31">
                  <c:v>0.97389372261283647</c:v>
                </c:pt>
                <c:pt idx="32">
                  <c:v>1.0053096491487343</c:v>
                </c:pt>
                <c:pt idx="33">
                  <c:v>1.0367255756846323</c:v>
                </c:pt>
                <c:pt idx="34">
                  <c:v>1.0681415022205303</c:v>
                </c:pt>
                <c:pt idx="35">
                  <c:v>1.0995574287564283</c:v>
                </c:pt>
                <c:pt idx="36">
                  <c:v>1.1309733552923262</c:v>
                </c:pt>
                <c:pt idx="37">
                  <c:v>1.1623892818282242</c:v>
                </c:pt>
                <c:pt idx="38">
                  <c:v>1.1938052083641222</c:v>
                </c:pt>
                <c:pt idx="39">
                  <c:v>1.2252211349000202</c:v>
                </c:pt>
                <c:pt idx="40">
                  <c:v>1.2566370614359181</c:v>
                </c:pt>
                <c:pt idx="41">
                  <c:v>1.2880529879718161</c:v>
                </c:pt>
                <c:pt idx="42">
                  <c:v>1.3194689145077141</c:v>
                </c:pt>
                <c:pt idx="43">
                  <c:v>1.3508848410436121</c:v>
                </c:pt>
                <c:pt idx="44">
                  <c:v>1.38230076757951</c:v>
                </c:pt>
                <c:pt idx="45">
                  <c:v>1.413716694115408</c:v>
                </c:pt>
                <c:pt idx="46">
                  <c:v>1.445132620651306</c:v>
                </c:pt>
                <c:pt idx="47">
                  <c:v>1.476548547187204</c:v>
                </c:pt>
                <c:pt idx="48">
                  <c:v>1.5079644737231019</c:v>
                </c:pt>
                <c:pt idx="49">
                  <c:v>1.5393804002589999</c:v>
                </c:pt>
                <c:pt idx="50">
                  <c:v>1.5707963267948979</c:v>
                </c:pt>
                <c:pt idx="51">
                  <c:v>1.6022122533307959</c:v>
                </c:pt>
                <c:pt idx="52">
                  <c:v>1.6336281798666938</c:v>
                </c:pt>
                <c:pt idx="53">
                  <c:v>1.6650441064025918</c:v>
                </c:pt>
                <c:pt idx="54">
                  <c:v>1.6964600329384898</c:v>
                </c:pt>
                <c:pt idx="55">
                  <c:v>1.7278759594743878</c:v>
                </c:pt>
                <c:pt idx="56">
                  <c:v>1.7592918860102857</c:v>
                </c:pt>
                <c:pt idx="57">
                  <c:v>1.7907078125461837</c:v>
                </c:pt>
                <c:pt idx="58">
                  <c:v>1.8221237390820817</c:v>
                </c:pt>
                <c:pt idx="59">
                  <c:v>1.8535396656179797</c:v>
                </c:pt>
                <c:pt idx="60">
                  <c:v>1.8849555921538776</c:v>
                </c:pt>
                <c:pt idx="61">
                  <c:v>1.9163715186897756</c:v>
                </c:pt>
                <c:pt idx="62">
                  <c:v>1.9477874452256736</c:v>
                </c:pt>
                <c:pt idx="63">
                  <c:v>1.9792033717615716</c:v>
                </c:pt>
                <c:pt idx="64">
                  <c:v>2.0106192982974695</c:v>
                </c:pt>
                <c:pt idx="65">
                  <c:v>2.0420352248333673</c:v>
                </c:pt>
                <c:pt idx="66">
                  <c:v>2.0734511513692651</c:v>
                </c:pt>
                <c:pt idx="67">
                  <c:v>2.1048670779051628</c:v>
                </c:pt>
                <c:pt idx="68">
                  <c:v>2.1362830044410606</c:v>
                </c:pt>
                <c:pt idx="69">
                  <c:v>2.1676989309769583</c:v>
                </c:pt>
                <c:pt idx="70">
                  <c:v>2.1991148575128561</c:v>
                </c:pt>
                <c:pt idx="71">
                  <c:v>2.2305307840487538</c:v>
                </c:pt>
                <c:pt idx="72">
                  <c:v>2.2619467105846516</c:v>
                </c:pt>
                <c:pt idx="73">
                  <c:v>2.2933626371205493</c:v>
                </c:pt>
                <c:pt idx="74">
                  <c:v>2.3247785636564471</c:v>
                </c:pt>
                <c:pt idx="75">
                  <c:v>2.3561944901923448</c:v>
                </c:pt>
                <c:pt idx="76">
                  <c:v>2.3876104167282426</c:v>
                </c:pt>
                <c:pt idx="77">
                  <c:v>2.4190263432641403</c:v>
                </c:pt>
                <c:pt idx="78">
                  <c:v>2.4504422698000381</c:v>
                </c:pt>
                <c:pt idx="79">
                  <c:v>2.4818581963359359</c:v>
                </c:pt>
                <c:pt idx="80">
                  <c:v>2.5132741228718336</c:v>
                </c:pt>
                <c:pt idx="81">
                  <c:v>2.5446900494077314</c:v>
                </c:pt>
                <c:pt idx="82">
                  <c:v>2.5761059759436291</c:v>
                </c:pt>
                <c:pt idx="83">
                  <c:v>2.6075219024795269</c:v>
                </c:pt>
                <c:pt idx="84">
                  <c:v>2.6389378290154246</c:v>
                </c:pt>
                <c:pt idx="85">
                  <c:v>2.6703537555513224</c:v>
                </c:pt>
                <c:pt idx="86">
                  <c:v>2.7017696820872201</c:v>
                </c:pt>
                <c:pt idx="87">
                  <c:v>2.7331856086231179</c:v>
                </c:pt>
                <c:pt idx="88">
                  <c:v>2.7646015351590156</c:v>
                </c:pt>
                <c:pt idx="89">
                  <c:v>2.7960174616949134</c:v>
                </c:pt>
                <c:pt idx="90">
                  <c:v>2.8274333882308111</c:v>
                </c:pt>
                <c:pt idx="91">
                  <c:v>2.8588493147667089</c:v>
                </c:pt>
                <c:pt idx="92">
                  <c:v>2.8902652413026066</c:v>
                </c:pt>
                <c:pt idx="93">
                  <c:v>2.9216811678385044</c:v>
                </c:pt>
                <c:pt idx="94">
                  <c:v>2.9530970943744022</c:v>
                </c:pt>
                <c:pt idx="95">
                  <c:v>2.9845130209102999</c:v>
                </c:pt>
                <c:pt idx="96">
                  <c:v>3.0159289474461977</c:v>
                </c:pt>
                <c:pt idx="97">
                  <c:v>3.0473448739820954</c:v>
                </c:pt>
                <c:pt idx="98">
                  <c:v>3.0787608005179932</c:v>
                </c:pt>
                <c:pt idx="99">
                  <c:v>3.1101767270538909</c:v>
                </c:pt>
                <c:pt idx="100">
                  <c:v>3.1415926535897887</c:v>
                </c:pt>
                <c:pt idx="101">
                  <c:v>3.1730085801256864</c:v>
                </c:pt>
                <c:pt idx="102">
                  <c:v>3.2044245066615842</c:v>
                </c:pt>
                <c:pt idx="103">
                  <c:v>3.2358404331974819</c:v>
                </c:pt>
                <c:pt idx="104">
                  <c:v>3.2672563597333797</c:v>
                </c:pt>
                <c:pt idx="105">
                  <c:v>3.2986722862692774</c:v>
                </c:pt>
                <c:pt idx="106">
                  <c:v>3.3300882128051752</c:v>
                </c:pt>
                <c:pt idx="107">
                  <c:v>3.3615041393410729</c:v>
                </c:pt>
                <c:pt idx="108">
                  <c:v>3.3929200658769707</c:v>
                </c:pt>
                <c:pt idx="109">
                  <c:v>3.4243359924128685</c:v>
                </c:pt>
                <c:pt idx="110">
                  <c:v>3.4557519189487662</c:v>
                </c:pt>
                <c:pt idx="111">
                  <c:v>3.487167845484664</c:v>
                </c:pt>
                <c:pt idx="112">
                  <c:v>3.5185837720205617</c:v>
                </c:pt>
                <c:pt idx="113">
                  <c:v>3.5499996985564595</c:v>
                </c:pt>
                <c:pt idx="114">
                  <c:v>3.5814156250923572</c:v>
                </c:pt>
                <c:pt idx="115">
                  <c:v>3.612831551628255</c:v>
                </c:pt>
                <c:pt idx="116">
                  <c:v>3.6442474781641527</c:v>
                </c:pt>
                <c:pt idx="117">
                  <c:v>3.6756634047000505</c:v>
                </c:pt>
                <c:pt idx="118">
                  <c:v>3.7070793312359482</c:v>
                </c:pt>
                <c:pt idx="119">
                  <c:v>3.738495257771846</c:v>
                </c:pt>
                <c:pt idx="120">
                  <c:v>3.7699111843077437</c:v>
                </c:pt>
                <c:pt idx="121">
                  <c:v>3.8013271108436415</c:v>
                </c:pt>
                <c:pt idx="122">
                  <c:v>3.8327430373795393</c:v>
                </c:pt>
                <c:pt idx="123">
                  <c:v>3.864158963915437</c:v>
                </c:pt>
                <c:pt idx="124">
                  <c:v>3.8955748904513348</c:v>
                </c:pt>
                <c:pt idx="125">
                  <c:v>3.9269908169872325</c:v>
                </c:pt>
                <c:pt idx="126">
                  <c:v>3.9584067435231303</c:v>
                </c:pt>
                <c:pt idx="127">
                  <c:v>3.989822670059028</c:v>
                </c:pt>
                <c:pt idx="128">
                  <c:v>4.0212385965949258</c:v>
                </c:pt>
                <c:pt idx="129">
                  <c:v>4.0526545231308235</c:v>
                </c:pt>
                <c:pt idx="130">
                  <c:v>4.0840704496667213</c:v>
                </c:pt>
                <c:pt idx="131">
                  <c:v>4.115486376202619</c:v>
                </c:pt>
                <c:pt idx="132">
                  <c:v>4.1469023027385168</c:v>
                </c:pt>
                <c:pt idx="133">
                  <c:v>4.1783182292744145</c:v>
                </c:pt>
                <c:pt idx="134">
                  <c:v>4.2097341558103123</c:v>
                </c:pt>
                <c:pt idx="135">
                  <c:v>4.24115008234621</c:v>
                </c:pt>
                <c:pt idx="136">
                  <c:v>4.2725660088821078</c:v>
                </c:pt>
                <c:pt idx="137">
                  <c:v>4.3039819354180056</c:v>
                </c:pt>
                <c:pt idx="138">
                  <c:v>4.3353978619539033</c:v>
                </c:pt>
                <c:pt idx="139">
                  <c:v>4.3668137884898011</c:v>
                </c:pt>
                <c:pt idx="140">
                  <c:v>4.3982297150256988</c:v>
                </c:pt>
                <c:pt idx="141">
                  <c:v>4.4296456415615966</c:v>
                </c:pt>
                <c:pt idx="142">
                  <c:v>4.4610615680974943</c:v>
                </c:pt>
                <c:pt idx="143">
                  <c:v>4.4924774946333921</c:v>
                </c:pt>
                <c:pt idx="144">
                  <c:v>4.5238934211692898</c:v>
                </c:pt>
                <c:pt idx="145">
                  <c:v>4.5553093477051876</c:v>
                </c:pt>
                <c:pt idx="146">
                  <c:v>4.5867252742410853</c:v>
                </c:pt>
                <c:pt idx="147">
                  <c:v>4.6181412007769831</c:v>
                </c:pt>
                <c:pt idx="148">
                  <c:v>4.6495571273128808</c:v>
                </c:pt>
                <c:pt idx="149">
                  <c:v>4.6809730538487786</c:v>
                </c:pt>
                <c:pt idx="150">
                  <c:v>4.7123889803846764</c:v>
                </c:pt>
                <c:pt idx="151">
                  <c:v>4.7438049069205741</c:v>
                </c:pt>
                <c:pt idx="152">
                  <c:v>4.7752208334564719</c:v>
                </c:pt>
                <c:pt idx="153">
                  <c:v>4.8066367599923696</c:v>
                </c:pt>
                <c:pt idx="154">
                  <c:v>4.8380526865282674</c:v>
                </c:pt>
                <c:pt idx="155">
                  <c:v>4.8694686130641651</c:v>
                </c:pt>
                <c:pt idx="156">
                  <c:v>4.9008845396000629</c:v>
                </c:pt>
                <c:pt idx="157">
                  <c:v>4.9323004661359606</c:v>
                </c:pt>
                <c:pt idx="158">
                  <c:v>4.9637163926718584</c:v>
                </c:pt>
                <c:pt idx="159">
                  <c:v>4.9951323192077561</c:v>
                </c:pt>
                <c:pt idx="160">
                  <c:v>5.0265482457436539</c:v>
                </c:pt>
                <c:pt idx="161">
                  <c:v>5.0579641722795516</c:v>
                </c:pt>
                <c:pt idx="162">
                  <c:v>5.0893800988154494</c:v>
                </c:pt>
                <c:pt idx="163">
                  <c:v>5.1207960253513471</c:v>
                </c:pt>
                <c:pt idx="164">
                  <c:v>5.1522119518872449</c:v>
                </c:pt>
                <c:pt idx="165">
                  <c:v>5.1836278784231427</c:v>
                </c:pt>
                <c:pt idx="166">
                  <c:v>5.2150438049590404</c:v>
                </c:pt>
                <c:pt idx="167">
                  <c:v>5.2464597314949382</c:v>
                </c:pt>
                <c:pt idx="168">
                  <c:v>5.2778756580308359</c:v>
                </c:pt>
                <c:pt idx="169">
                  <c:v>5.3092915845667337</c:v>
                </c:pt>
                <c:pt idx="170">
                  <c:v>5.3407075111026314</c:v>
                </c:pt>
                <c:pt idx="171">
                  <c:v>5.3721234376385292</c:v>
                </c:pt>
                <c:pt idx="172">
                  <c:v>5.4035393641744269</c:v>
                </c:pt>
                <c:pt idx="173">
                  <c:v>5.4349552907103247</c:v>
                </c:pt>
                <c:pt idx="174">
                  <c:v>5.4663712172462224</c:v>
                </c:pt>
                <c:pt idx="175">
                  <c:v>5.4977871437821202</c:v>
                </c:pt>
                <c:pt idx="176">
                  <c:v>5.5292030703180179</c:v>
                </c:pt>
                <c:pt idx="177">
                  <c:v>5.5606189968539157</c:v>
                </c:pt>
                <c:pt idx="178">
                  <c:v>5.5920349233898135</c:v>
                </c:pt>
                <c:pt idx="179">
                  <c:v>5.6234508499257112</c:v>
                </c:pt>
                <c:pt idx="180">
                  <c:v>5.654866776461609</c:v>
                </c:pt>
                <c:pt idx="181">
                  <c:v>5.6862827029975067</c:v>
                </c:pt>
                <c:pt idx="182">
                  <c:v>5.7176986295334045</c:v>
                </c:pt>
                <c:pt idx="183">
                  <c:v>5.7491145560693022</c:v>
                </c:pt>
                <c:pt idx="184">
                  <c:v>5.7805304826052</c:v>
                </c:pt>
                <c:pt idx="185">
                  <c:v>5.8119464091410977</c:v>
                </c:pt>
                <c:pt idx="186">
                  <c:v>5.8433623356769955</c:v>
                </c:pt>
                <c:pt idx="187">
                  <c:v>5.8747782622128932</c:v>
                </c:pt>
                <c:pt idx="188">
                  <c:v>5.906194188748791</c:v>
                </c:pt>
                <c:pt idx="189">
                  <c:v>5.9376101152846887</c:v>
                </c:pt>
                <c:pt idx="190">
                  <c:v>5.9690260418205865</c:v>
                </c:pt>
                <c:pt idx="191">
                  <c:v>6.0004419683564842</c:v>
                </c:pt>
                <c:pt idx="192">
                  <c:v>6.031857894892382</c:v>
                </c:pt>
                <c:pt idx="193">
                  <c:v>6.0632738214282798</c:v>
                </c:pt>
                <c:pt idx="194">
                  <c:v>6.0946897479641775</c:v>
                </c:pt>
                <c:pt idx="195">
                  <c:v>6.1261056745000753</c:v>
                </c:pt>
                <c:pt idx="196">
                  <c:v>6.157521601035973</c:v>
                </c:pt>
                <c:pt idx="197">
                  <c:v>6.1889375275718708</c:v>
                </c:pt>
                <c:pt idx="198">
                  <c:v>6.2203534541077685</c:v>
                </c:pt>
                <c:pt idx="199">
                  <c:v>6.2517693806436663</c:v>
                </c:pt>
                <c:pt idx="200">
                  <c:v>6.283185307179564</c:v>
                </c:pt>
                <c:pt idx="201">
                  <c:v>6.3146012337154618</c:v>
                </c:pt>
                <c:pt idx="202">
                  <c:v>6.3460171602513595</c:v>
                </c:pt>
                <c:pt idx="203">
                  <c:v>6.3774330867872573</c:v>
                </c:pt>
                <c:pt idx="204">
                  <c:v>6.408849013323155</c:v>
                </c:pt>
                <c:pt idx="205">
                  <c:v>6.4402649398590528</c:v>
                </c:pt>
                <c:pt idx="206">
                  <c:v>6.4716808663949505</c:v>
                </c:pt>
                <c:pt idx="207">
                  <c:v>6.5030967929308483</c:v>
                </c:pt>
                <c:pt idx="208">
                  <c:v>6.5345127194667461</c:v>
                </c:pt>
                <c:pt idx="209">
                  <c:v>6.5659286460026438</c:v>
                </c:pt>
                <c:pt idx="210">
                  <c:v>6.5973445725385416</c:v>
                </c:pt>
                <c:pt idx="211">
                  <c:v>6.6287604990744393</c:v>
                </c:pt>
                <c:pt idx="212">
                  <c:v>6.6601764256103371</c:v>
                </c:pt>
                <c:pt idx="213">
                  <c:v>6.6915923521462348</c:v>
                </c:pt>
                <c:pt idx="214">
                  <c:v>6.7230082786821326</c:v>
                </c:pt>
                <c:pt idx="215">
                  <c:v>6.7544242052180303</c:v>
                </c:pt>
                <c:pt idx="216">
                  <c:v>6.7858401317539281</c:v>
                </c:pt>
                <c:pt idx="217">
                  <c:v>6.8172560582898258</c:v>
                </c:pt>
                <c:pt idx="218">
                  <c:v>6.8486719848257236</c:v>
                </c:pt>
                <c:pt idx="219">
                  <c:v>6.8800879113616213</c:v>
                </c:pt>
                <c:pt idx="220">
                  <c:v>6.9115038378975191</c:v>
                </c:pt>
                <c:pt idx="221">
                  <c:v>6.9429197644334169</c:v>
                </c:pt>
                <c:pt idx="222">
                  <c:v>6.9743356909693146</c:v>
                </c:pt>
                <c:pt idx="223">
                  <c:v>7.0057516175052124</c:v>
                </c:pt>
                <c:pt idx="224">
                  <c:v>7.0371675440411101</c:v>
                </c:pt>
                <c:pt idx="225">
                  <c:v>7.0685834705770079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476800"/>
        <c:axId val="250814464"/>
      </c:scatterChart>
      <c:valAx>
        <c:axId val="25047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0814464"/>
        <c:crosses val="autoZero"/>
        <c:crossBetween val="midCat"/>
      </c:valAx>
      <c:valAx>
        <c:axId val="250814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4768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966735030402734E-2"/>
          <c:y val="1.3279213992877846E-2"/>
          <c:w val="0.90647222222222223"/>
          <c:h val="0.95770713678726316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calculations!$F$7:$F$232</c:f>
              <c:numCache>
                <c:formatCode>General</c:formatCode>
                <c:ptCount val="226"/>
                <c:pt idx="0">
                  <c:v>4</c:v>
                </c:pt>
                <c:pt idx="1">
                  <c:v>3.9940767774885493</c:v>
                </c:pt>
                <c:pt idx="2">
                  <c:v>3.9762896522019022</c:v>
                </c:pt>
                <c:pt idx="3">
                  <c:v>3.9465867052694636</c:v>
                </c:pt>
                <c:pt idx="4">
                  <c:v>3.9048829146235895</c:v>
                </c:pt>
                <c:pt idx="5">
                  <c:v>3.8510624007942171</c:v>
                </c:pt>
                <c:pt idx="6">
                  <c:v>3.7849815346446034</c:v>
                </c:pt>
                <c:pt idx="7">
                  <c:v>3.7064728710992809</c:v>
                </c:pt>
                <c:pt idx="8">
                  <c:v>3.6153498632508234</c:v>
                </c:pt>
                <c:pt idx="9">
                  <c:v>3.5114123020149313</c:v>
                </c:pt>
                <c:pt idx="10">
                  <c:v>3.3944524178243261</c:v>
                </c:pt>
                <c:pt idx="11">
                  <c:v>3.2642615727971207</c:v>
                </c:pt>
                <c:pt idx="12">
                  <c:v>3.1206374644646449</c:v>
                </c:pt>
                <c:pt idx="13">
                  <c:v>2.9633917555709655</c:v>
                </c:pt>
                <c:pt idx="14">
                  <c:v>2.7923580387277696</c:v>
                </c:pt>
                <c:pt idx="15">
                  <c:v>2.6074000398825889</c:v>
                </c:pt>
                <c:pt idx="16">
                  <c:v>2.4084199606856198</c:v>
                </c:pt>
                <c:pt idx="17">
                  <c:v>2.1953668569620919</c:v>
                </c:pt>
                <c:pt idx="18">
                  <c:v>1.9682449486451596</c:v>
                </c:pt>
                <c:pt idx="19">
                  <c:v>1.7271217557213849</c:v>
                </c:pt>
                <c:pt idx="20">
                  <c:v>1.4721359549995787</c:v>
                </c:pt>
                <c:pt idx="21">
                  <c:v>1.2035048538370179</c:v>
                </c:pt>
                <c:pt idx="22">
                  <c:v>0.92153137933764762</c:v>
                </c:pt>
                <c:pt idx="23">
                  <c:v>0.62661048495777405</c:v>
                </c:pt>
                <c:pt idx="24">
                  <c:v>0.31923488088906082</c:v>
                </c:pt>
                <c:pt idx="25">
                  <c:v>-3.1281623419019948E-15</c:v>
                </c:pt>
                <c:pt idx="26">
                  <c:v>-0.33039188254030966</c:v>
                </c:pt>
                <c:pt idx="27">
                  <c:v>-0.67112845061261828</c:v>
                </c:pt>
                <c:pt idx="28">
                  <c:v>-1.0212851360954542</c:v>
                </c:pt>
                <c:pt idx="29">
                  <c:v>-1.3798239532568344</c:v>
                </c:pt>
                <c:pt idx="30">
                  <c:v>-1.7455934269942246</c:v>
                </c:pt>
                <c:pt idx="31">
                  <c:v>-2.1173296533041968</c:v>
                </c:pt>
                <c:pt idx="32">
                  <c:v>-2.4936585198496251</c:v>
                </c:pt>
                <c:pt idx="33">
                  <c:v>-2.8730991035830082</c:v>
                </c:pt>
                <c:pt idx="34">
                  <c:v>-3.2540682511788672</c:v>
                </c:pt>
                <c:pt idx="35">
                  <c:v>-3.6348863366286106</c:v>
                </c:pt>
                <c:pt idx="36">
                  <c:v>-4.0137841788624087</c:v>
                </c:pt>
                <c:pt idx="37">
                  <c:v>-4.3889110907906277</c:v>
                </c:pt>
                <c:pt idx="38">
                  <c:v>-4.758344019808618</c:v>
                </c:pt>
                <c:pt idx="39">
                  <c:v>-5.1200977286890179</c:v>
                </c:pt>
                <c:pt idx="40">
                  <c:v>-5.4721359549995894</c:v>
                </c:pt>
                <c:pt idx="41">
                  <c:v>-5.8123834768336691</c:v>
                </c:pt>
                <c:pt idx="42">
                  <c:v>-6.1387390028232502</c:v>
                </c:pt>
                <c:pt idx="43">
                  <c:v>-6.4490887952152978</c:v>
                </c:pt>
                <c:pt idx="44">
                  <c:v>-6.7413209263194762</c:v>
                </c:pt>
                <c:pt idx="45">
                  <c:v>-7.0133400609626051</c:v>
                </c:pt>
                <c:pt idx="46">
                  <c:v>-7.2630826507883093</c:v>
                </c:pt>
                <c:pt idx="47">
                  <c:v>-7.4885324203880872</c:v>
                </c:pt>
                <c:pt idx="48">
                  <c:v>-7.6877360204030074</c:v>
                </c:pt>
                <c:pt idx="49">
                  <c:v>-7.8588187189454066</c:v>
                </c:pt>
                <c:pt idx="50">
                  <c:v>-8.0000000000000053</c:v>
                </c:pt>
                <c:pt idx="51">
                  <c:v>-8.1096089359069481</c:v>
                </c:pt>
                <c:pt idx="52">
                  <c:v>-8.1860992006286484</c:v>
                </c:pt>
                <c:pt idx="53">
                  <c:v>-8.2280635912709403</c:v>
                </c:pt>
                <c:pt idx="54">
                  <c:v>-8.234247927269795</c:v>
                </c:pt>
                <c:pt idx="55">
                  <c:v>-8.2035641997598585</c:v>
                </c:pt>
                <c:pt idx="56">
                  <c:v>-8.1351028478925507</c:v>
                </c:pt>
                <c:pt idx="57">
                  <c:v>-8.0281440442410172</c:v>
                </c:pt>
                <c:pt idx="58">
                  <c:v>-7.882167877878568</c:v>
                </c:pt>
                <c:pt idx="59">
                  <c:v>-7.6968633311985704</c:v>
                </c:pt>
                <c:pt idx="60">
                  <c:v>-7.4721359549995672</c:v>
                </c:pt>
                <c:pt idx="61">
                  <c:v>-7.2081141557236021</c:v>
                </c:pt>
                <c:pt idx="62">
                  <c:v>-6.9051540189339571</c:v>
                </c:pt>
                <c:pt idx="63">
                  <c:v>-6.5638426040683777</c:v>
                </c:pt>
                <c:pt idx="64">
                  <c:v>-6.1849996571166113</c:v>
                </c:pt>
                <c:pt idx="65">
                  <c:v>-5.769677700050944</c:v>
                </c:pt>
                <c:pt idx="66">
                  <c:v>-5.3191604684850633</c:v>
                </c:pt>
                <c:pt idx="67">
                  <c:v>-4.8349596820444223</c:v>
                </c:pt>
                <c:pt idx="68">
                  <c:v>-4.3188101451915237</c:v>
                </c:pt>
                <c:pt idx="69">
                  <c:v>-3.7726631896506397</c:v>
                </c:pt>
                <c:pt idx="70">
                  <c:v>-3.1986784830049255</c:v>
                </c:pt>
                <c:pt idx="71">
                  <c:v>-2.5992142413808352</c:v>
                </c:pt>
                <c:pt idx="72">
                  <c:v>-1.976815897276136</c:v>
                </c:pt>
                <c:pt idx="73">
                  <c:v>-1.3342032864162485</c:v>
                </c:pt>
                <c:pt idx="74">
                  <c:v>-0.67425642992870627</c:v>
                </c:pt>
                <c:pt idx="75">
                  <c:v>-1.9899646141460076E-15</c:v>
                </c:pt>
                <c:pt idx="76">
                  <c:v>0.68541343157994461</c:v>
                </c:pt>
                <c:pt idx="77">
                  <c:v>1.3787212520710816</c:v>
                </c:pt>
                <c:pt idx="78">
                  <c:v>2.0765696540339311</c:v>
                </c:pt>
                <c:pt idx="79">
                  <c:v>2.7755333408006395</c:v>
                </c:pt>
                <c:pt idx="80">
                  <c:v>3.4721359549995578</c:v>
                </c:pt>
                <c:pt idx="81">
                  <c:v>4.1628710872334374</c:v>
                </c:pt>
                <c:pt idx="82">
                  <c:v>4.844223716395974</c:v>
                </c:pt>
                <c:pt idx="83">
                  <c:v>5.5126919286653209</c:v>
                </c:pt>
                <c:pt idx="84">
                  <c:v>6.1648087589782916</c:v>
                </c:pt>
                <c:pt idx="85">
                  <c:v>6.7971639967969457</c:v>
                </c:pt>
                <c:pt idx="86">
                  <c:v>7.4064257972512273</c:v>
                </c:pt>
                <c:pt idx="87">
                  <c:v>7.9893619392880133</c:v>
                </c:pt>
                <c:pt idx="88">
                  <c:v>8.5428605742778991</c:v>
                </c:pt>
                <c:pt idx="89">
                  <c:v>9.063950311615466</c:v>
                </c:pt>
                <c:pt idx="90">
                  <c:v>9.549819492174791</c:v>
                </c:pt>
                <c:pt idx="91">
                  <c:v>9.9978345060172717</c:v>
                </c:pt>
                <c:pt idx="92">
                  <c:v>10.405557017450954</c:v>
                </c:pt>
                <c:pt idx="93">
                  <c:v>10.770759968356995</c:v>
                </c:pt>
                <c:pt idx="94">
                  <c:v>11.091442239567385</c:v>
                </c:pt>
                <c:pt idx="95">
                  <c:v>11.365841859928212</c:v>
                </c:pt>
                <c:pt idx="96">
                  <c:v>11.592447663434482</c:v>
                </c:pt>
                <c:pt idx="97">
                  <c:v>11.770009306389536</c:v>
                </c:pt>
                <c:pt idx="98">
                  <c:v>11.897545568829729</c:v>
                </c:pt>
                <c:pt idx="99">
                  <c:v>11.974350877363788</c:v>
                </c:pt>
                <c:pt idx="100">
                  <c:v>12</c:v>
                </c:pt>
                <c:pt idx="101">
                  <c:v>11.974350877363804</c:v>
                </c:pt>
                <c:pt idx="102">
                  <c:v>11.897545568829759</c:v>
                </c:pt>
                <c:pt idx="103">
                  <c:v>11.77000930638958</c:v>
                </c:pt>
                <c:pt idx="104">
                  <c:v>11.592447663434541</c:v>
                </c:pt>
                <c:pt idx="105">
                  <c:v>11.365841859928285</c:v>
                </c:pt>
                <c:pt idx="106">
                  <c:v>11.091442239567472</c:v>
                </c:pt>
                <c:pt idx="107">
                  <c:v>10.770759968357096</c:v>
                </c:pt>
                <c:pt idx="108">
                  <c:v>10.405557017451068</c:v>
                </c:pt>
                <c:pt idx="109">
                  <c:v>9.9978345060173943</c:v>
                </c:pt>
                <c:pt idx="110">
                  <c:v>9.5498194921749278</c:v>
                </c:pt>
                <c:pt idx="111">
                  <c:v>9.0639503116156135</c:v>
                </c:pt>
                <c:pt idx="112">
                  <c:v>8.5428605742780555</c:v>
                </c:pt>
                <c:pt idx="113">
                  <c:v>7.9893619392881803</c:v>
                </c:pt>
                <c:pt idx="114">
                  <c:v>7.4064257972514014</c:v>
                </c:pt>
                <c:pt idx="115">
                  <c:v>6.797163996797126</c:v>
                </c:pt>
                <c:pt idx="116">
                  <c:v>6.164808758978479</c:v>
                </c:pt>
                <c:pt idx="117">
                  <c:v>5.5126919286655127</c:v>
                </c:pt>
                <c:pt idx="118">
                  <c:v>4.8442237163961703</c:v>
                </c:pt>
                <c:pt idx="119">
                  <c:v>4.1628710872336354</c:v>
                </c:pt>
                <c:pt idx="120">
                  <c:v>3.472135954999759</c:v>
                </c:pt>
                <c:pt idx="121">
                  <c:v>2.7755333408008425</c:v>
                </c:pt>
                <c:pt idx="122">
                  <c:v>2.0765696540341341</c:v>
                </c:pt>
                <c:pt idx="123">
                  <c:v>1.3787212520712842</c:v>
                </c:pt>
                <c:pt idx="124">
                  <c:v>0.68541343158014512</c:v>
                </c:pt>
                <c:pt idx="125">
                  <c:v>1.9566811352014466E-13</c:v>
                </c:pt>
                <c:pt idx="126">
                  <c:v>-0.67425642992851231</c:v>
                </c:pt>
                <c:pt idx="127">
                  <c:v>-1.3342032864160589</c:v>
                </c:pt>
                <c:pt idx="128">
                  <c:v>-1.9768158972759522</c:v>
                </c:pt>
                <c:pt idx="129">
                  <c:v>-2.5992142413806576</c:v>
                </c:pt>
                <c:pt idx="130">
                  <c:v>-3.198678483004755</c:v>
                </c:pt>
                <c:pt idx="131">
                  <c:v>-3.7726631896504768</c:v>
                </c:pt>
                <c:pt idx="132">
                  <c:v>-4.3188101451913692</c:v>
                </c:pt>
                <c:pt idx="133">
                  <c:v>-4.8349596820442757</c:v>
                </c:pt>
                <c:pt idx="134">
                  <c:v>-5.3191604684849274</c:v>
                </c:pt>
                <c:pt idx="135">
                  <c:v>-5.7696777000508179</c:v>
                </c:pt>
                <c:pt idx="136">
                  <c:v>-6.1849996571164958</c:v>
                </c:pt>
                <c:pt idx="137">
                  <c:v>-6.5638426040682711</c:v>
                </c:pt>
                <c:pt idx="138">
                  <c:v>-6.9051540189338594</c:v>
                </c:pt>
                <c:pt idx="139">
                  <c:v>-7.2081141557235142</c:v>
                </c:pt>
                <c:pt idx="140">
                  <c:v>-7.4721359549994881</c:v>
                </c:pt>
                <c:pt idx="141">
                  <c:v>-7.6968633311985029</c:v>
                </c:pt>
                <c:pt idx="142">
                  <c:v>-7.8821678778785129</c:v>
                </c:pt>
                <c:pt idx="143">
                  <c:v>-8.0281440442409764</c:v>
                </c:pt>
                <c:pt idx="144">
                  <c:v>-8.1351028478925205</c:v>
                </c:pt>
                <c:pt idx="145">
                  <c:v>-8.203564199759839</c:v>
                </c:pt>
                <c:pt idx="146">
                  <c:v>-8.2342479272697915</c:v>
                </c:pt>
                <c:pt idx="147">
                  <c:v>-8.228063591270951</c:v>
                </c:pt>
                <c:pt idx="148">
                  <c:v>-8.1860992006286697</c:v>
                </c:pt>
                <c:pt idx="149">
                  <c:v>-8.1096089359069854</c:v>
                </c:pt>
                <c:pt idx="150">
                  <c:v>-8.0000000000000533</c:v>
                </c:pt>
                <c:pt idx="151">
                  <c:v>-7.8588187189454697</c:v>
                </c:pt>
                <c:pt idx="152">
                  <c:v>-7.687736020403082</c:v>
                </c:pt>
                <c:pt idx="153">
                  <c:v>-7.4885324203881742</c:v>
                </c:pt>
                <c:pt idx="154">
                  <c:v>-7.2630826507884096</c:v>
                </c:pt>
                <c:pt idx="155">
                  <c:v>-7.0133400609627161</c:v>
                </c:pt>
                <c:pt idx="156">
                  <c:v>-6.7413209263195979</c:v>
                </c:pt>
                <c:pt idx="157">
                  <c:v>-6.4490887952154301</c:v>
                </c:pt>
                <c:pt idx="158">
                  <c:v>-6.1387390028233924</c:v>
                </c:pt>
                <c:pt idx="159">
                  <c:v>-5.8123834768338209</c:v>
                </c:pt>
                <c:pt idx="160">
                  <c:v>-5.4721359549997484</c:v>
                </c:pt>
                <c:pt idx="161">
                  <c:v>-5.1200977286891849</c:v>
                </c:pt>
                <c:pt idx="162">
                  <c:v>-4.7583440198087912</c:v>
                </c:pt>
                <c:pt idx="163">
                  <c:v>-4.3889110907908071</c:v>
                </c:pt>
                <c:pt idx="164">
                  <c:v>-4.0137841788625925</c:v>
                </c:pt>
                <c:pt idx="165">
                  <c:v>-3.6348863366287993</c:v>
                </c:pt>
                <c:pt idx="166">
                  <c:v>-3.2540682511790591</c:v>
                </c:pt>
                <c:pt idx="167">
                  <c:v>-2.8730991035832023</c:v>
                </c:pt>
                <c:pt idx="168">
                  <c:v>-2.4936585198498205</c:v>
                </c:pt>
                <c:pt idx="169">
                  <c:v>-2.1173296533043917</c:v>
                </c:pt>
                <c:pt idx="170">
                  <c:v>-1.7455934269944193</c:v>
                </c:pt>
                <c:pt idx="171">
                  <c:v>-1.3798239532570282</c:v>
                </c:pt>
                <c:pt idx="172">
                  <c:v>-1.0212851360956461</c:v>
                </c:pt>
                <c:pt idx="173">
                  <c:v>-0.6711284506128079</c:v>
                </c:pt>
                <c:pt idx="174">
                  <c:v>-0.33039188254049606</c:v>
                </c:pt>
                <c:pt idx="175">
                  <c:v>-1.859487575294279E-13</c:v>
                </c:pt>
                <c:pt idx="176">
                  <c:v>0.31923488088888224</c:v>
                </c:pt>
                <c:pt idx="177">
                  <c:v>0.6266104849576003</c:v>
                </c:pt>
                <c:pt idx="178">
                  <c:v>0.92153137933747908</c:v>
                </c:pt>
                <c:pt idx="179">
                  <c:v>1.2035048538368549</c:v>
                </c:pt>
                <c:pt idx="180">
                  <c:v>1.4721359549994222</c:v>
                </c:pt>
                <c:pt idx="181">
                  <c:v>1.7271217557212348</c:v>
                </c:pt>
                <c:pt idx="182">
                  <c:v>1.9682449486450164</c:v>
                </c:pt>
                <c:pt idx="183">
                  <c:v>2.1953668569619551</c:v>
                </c:pt>
                <c:pt idx="184">
                  <c:v>2.4084199606854906</c:v>
                </c:pt>
                <c:pt idx="185">
                  <c:v>2.6074000398824668</c:v>
                </c:pt>
                <c:pt idx="186">
                  <c:v>2.7923580387276559</c:v>
                </c:pt>
                <c:pt idx="187">
                  <c:v>2.9633917555708593</c:v>
                </c:pt>
                <c:pt idx="188">
                  <c:v>3.1206374644645472</c:v>
                </c:pt>
                <c:pt idx="189">
                  <c:v>3.2642615727970314</c:v>
                </c:pt>
                <c:pt idx="190">
                  <c:v>3.3944524178242448</c:v>
                </c:pt>
                <c:pt idx="191">
                  <c:v>3.5114123020148575</c:v>
                </c:pt>
                <c:pt idx="192">
                  <c:v>3.615349863250759</c:v>
                </c:pt>
                <c:pt idx="193">
                  <c:v>3.7064728710992236</c:v>
                </c:pt>
                <c:pt idx="194">
                  <c:v>3.7849815346445541</c:v>
                </c:pt>
                <c:pt idx="195">
                  <c:v>3.8510624007941767</c:v>
                </c:pt>
                <c:pt idx="196">
                  <c:v>3.9048829146235575</c:v>
                </c:pt>
                <c:pt idx="197">
                  <c:v>3.9465867052694383</c:v>
                </c:pt>
                <c:pt idx="198">
                  <c:v>3.9762896522018853</c:v>
                </c:pt>
                <c:pt idx="199">
                  <c:v>3.9940767774885408</c:v>
                </c:pt>
                <c:pt idx="200">
                  <c:v>4</c:v>
                </c:pt>
                <c:pt idx="201">
                  <c:v>3.9940767774885582</c:v>
                </c:pt>
                <c:pt idx="202">
                  <c:v>3.9762896522019191</c:v>
                </c:pt>
                <c:pt idx="203">
                  <c:v>3.946586705269489</c:v>
                </c:pt>
                <c:pt idx="204">
                  <c:v>3.9048829146236259</c:v>
                </c:pt>
                <c:pt idx="205">
                  <c:v>3.851062400794262</c:v>
                </c:pt>
                <c:pt idx="206">
                  <c:v>3.7849815346446576</c:v>
                </c:pt>
                <c:pt idx="207">
                  <c:v>3.7064728710993444</c:v>
                </c:pt>
                <c:pt idx="208">
                  <c:v>3.6153498632508971</c:v>
                </c:pt>
                <c:pt idx="209">
                  <c:v>3.5114123020150148</c:v>
                </c:pt>
                <c:pt idx="210">
                  <c:v>3.3944524178244206</c:v>
                </c:pt>
                <c:pt idx="211">
                  <c:v>3.2642615727972264</c:v>
                </c:pt>
                <c:pt idx="212">
                  <c:v>3.1206374644647616</c:v>
                </c:pt>
                <c:pt idx="213">
                  <c:v>2.9633917555710938</c:v>
                </c:pt>
                <c:pt idx="214">
                  <c:v>2.7923580387279103</c:v>
                </c:pt>
                <c:pt idx="215">
                  <c:v>2.6074000398827408</c:v>
                </c:pt>
                <c:pt idx="216">
                  <c:v>2.408419960685785</c:v>
                </c:pt>
                <c:pt idx="217">
                  <c:v>2.1953668569622704</c:v>
                </c:pt>
                <c:pt idx="218">
                  <c:v>1.9682449486453508</c:v>
                </c:pt>
                <c:pt idx="219">
                  <c:v>1.7271217557215892</c:v>
                </c:pt>
                <c:pt idx="220">
                  <c:v>1.4721359549997961</c:v>
                </c:pt>
                <c:pt idx="221">
                  <c:v>1.2035048538372486</c:v>
                </c:pt>
                <c:pt idx="222">
                  <c:v>0.92153137933789164</c:v>
                </c:pt>
                <c:pt idx="223">
                  <c:v>0.62661048495803084</c:v>
                </c:pt>
                <c:pt idx="224">
                  <c:v>0.31923488088933016</c:v>
                </c:pt>
                <c:pt idx="225">
                  <c:v>2.7844794045531762E-13</c:v>
                </c:pt>
              </c:numCache>
            </c:numRef>
          </c:xVal>
          <c:yVal>
            <c:numRef>
              <c:f>calculations!$G$7:$G$232</c:f>
              <c:numCache>
                <c:formatCode>General</c:formatCode>
                <c:ptCount val="226"/>
                <c:pt idx="0">
                  <c:v>0</c:v>
                </c:pt>
                <c:pt idx="1">
                  <c:v>0.12570503356639959</c:v>
                </c:pt>
                <c:pt idx="2">
                  <c:v>0.25165768910589853</c:v>
                </c:pt>
                <c:pt idx="3">
                  <c:v>0.37810387737666534</c:v>
                </c:pt>
                <c:pt idx="4">
                  <c:v>0.50528609418472437</c:v>
                </c:pt>
                <c:pt idx="5">
                  <c:v>0.63344173157195205</c:v>
                </c:pt>
                <c:pt idx="6">
                  <c:v>0.76280141131644086</c:v>
                </c:pt>
                <c:pt idx="7">
                  <c:v>0.89358734804219486</c:v>
                </c:pt>
                <c:pt idx="8">
                  <c:v>1.0260117491154075</c:v>
                </c:pt>
                <c:pt idx="9">
                  <c:v>1.1602752583558407</c:v>
                </c:pt>
                <c:pt idx="10">
                  <c:v>1.2965654504146327</c:v>
                </c:pt>
                <c:pt idx="11">
                  <c:v>1.4350553824649512</c:v>
                </c:pt>
                <c:pt idx="12">
                  <c:v>1.5759022096200459</c:v>
                </c:pt>
                <c:pt idx="13">
                  <c:v>1.7192458702354216</c:v>
                </c:pt>
                <c:pt idx="14">
                  <c:v>1.8652078469690021</c:v>
                </c:pt>
                <c:pt idx="15">
                  <c:v>2.0138900091664791</c:v>
                </c:pt>
                <c:pt idx="16">
                  <c:v>2.165373541809692</c:v>
                </c:pt>
                <c:pt idx="17">
                  <c:v>2.3197179659152432</c:v>
                </c:pt>
                <c:pt idx="18">
                  <c:v>2.4769602548999341</c:v>
                </c:pt>
                <c:pt idx="19">
                  <c:v>2.637114051040542</c:v>
                </c:pt>
                <c:pt idx="20">
                  <c:v>2.8001689857494783</c:v>
                </c:pt>
                <c:pt idx="21">
                  <c:v>2.9660901069665506</c:v>
                </c:pt>
                <c:pt idx="22">
                  <c:v>3.1348174165321416</c:v>
                </c:pt>
                <c:pt idx="23">
                  <c:v>3.3062655199602609</c:v>
                </c:pt>
                <c:pt idx="24">
                  <c:v>3.4803233905729676</c:v>
                </c:pt>
                <c:pt idx="25">
                  <c:v>3.656854249492381</c:v>
                </c:pt>
                <c:pt idx="26">
                  <c:v>3.8356955625147515</c:v>
                </c:pt>
                <c:pt idx="27">
                  <c:v>4.0166591544147225</c:v>
                </c:pt>
                <c:pt idx="28">
                  <c:v>4.199531440748939</c:v>
                </c:pt>
                <c:pt idx="29">
                  <c:v>4.3840737767482629</c:v>
                </c:pt>
                <c:pt idx="30">
                  <c:v>4.570022922409275</c:v>
                </c:pt>
                <c:pt idx="31">
                  <c:v>4.7570916224199955</c:v>
                </c:pt>
                <c:pt idx="32">
                  <c:v>4.944969299084085</c:v>
                </c:pt>
                <c:pt idx="33">
                  <c:v>5.1333228559438249</c:v>
                </c:pt>
                <c:pt idx="34">
                  <c:v>5.3217975893468825</c:v>
                </c:pt>
                <c:pt idx="35">
                  <c:v>5.510018204757051</c:v>
                </c:pt>
                <c:pt idx="36">
                  <c:v>5.6975899341765821</c:v>
                </c:pt>
                <c:pt idx="37">
                  <c:v>5.88409975062903</c:v>
                </c:pt>
                <c:pt idx="38">
                  <c:v>6.0691176752486387</c:v>
                </c:pt>
                <c:pt idx="39">
                  <c:v>6.2521981721364286</c:v>
                </c:pt>
                <c:pt idx="40">
                  <c:v>6.4328816257762877</c:v>
                </c:pt>
                <c:pt idx="41">
                  <c:v>6.6106958954575559</c:v>
                </c:pt>
                <c:pt idx="42">
                  <c:v>6.7851579408256226</c:v>
                </c:pt>
                <c:pt idx="43">
                  <c:v>6.955775512379839</c:v>
                </c:pt>
                <c:pt idx="44">
                  <c:v>7.1220489004601584</c:v>
                </c:pt>
                <c:pt idx="45">
                  <c:v>7.2834727360112126</c:v>
                </c:pt>
                <c:pt idx="46">
                  <c:v>7.4395378361861182</c:v>
                </c:pt>
                <c:pt idx="47">
                  <c:v>7.5897330876531957</c:v>
                </c:pt>
                <c:pt idx="48">
                  <c:v>7.7335473602975702</c:v>
                </c:pt>
                <c:pt idx="49">
                  <c:v>7.8704714438672312</c:v>
                </c:pt>
                <c:pt idx="50">
                  <c:v>8.0000000000000053</c:v>
                </c:pt>
                <c:pt idx="51">
                  <c:v>8.1216335219844833</c:v>
                </c:pt>
                <c:pt idx="52">
                  <c:v>8.2348802945547863</c:v>
                </c:pt>
                <c:pt idx="53">
                  <c:v>8.3392583459960949</c:v>
                </c:pt>
                <c:pt idx="54">
                  <c:v>8.4342973848455358</c:v>
                </c:pt>
                <c:pt idx="55">
                  <c:v>8.5195407135110024</c:v>
                </c:pt>
                <c:pt idx="56">
                  <c:v>8.5945471111988692</c:v>
                </c:pt>
                <c:pt idx="57">
                  <c:v>8.658892678640127</c:v>
                </c:pt>
                <c:pt idx="58">
                  <c:v>8.7121726372324826</c:v>
                </c:pt>
                <c:pt idx="59">
                  <c:v>8.7540030753735394</c:v>
                </c:pt>
                <c:pt idx="60">
                  <c:v>8.7840226349461776</c:v>
                </c:pt>
                <c:pt idx="61">
                  <c:v>8.8018941311311831</c:v>
                </c:pt>
                <c:pt idx="62">
                  <c:v>8.8073060989633891</c:v>
                </c:pt>
                <c:pt idx="63">
                  <c:v>8.79997426031467</c:v>
                </c:pt>
                <c:pt idx="64">
                  <c:v>8.7796429052797329</c:v>
                </c:pt>
                <c:pt idx="65">
                  <c:v>8.7460861822568372</c:v>
                </c:pt>
                <c:pt idx="66">
                  <c:v>8.6991092913549348</c:v>
                </c:pt>
                <c:pt idx="67">
                  <c:v>8.6385495761192743</c:v>
                </c:pt>
                <c:pt idx="68">
                  <c:v>8.5642775089481553</c:v>
                </c:pt>
                <c:pt idx="69">
                  <c:v>8.4761975659729938</c:v>
                </c:pt>
                <c:pt idx="70">
                  <c:v>8.3742489875898851</c:v>
                </c:pt>
                <c:pt idx="71">
                  <c:v>8.2584064212627819</c:v>
                </c:pt>
                <c:pt idx="72">
                  <c:v>8.1286804436636899</c:v>
                </c:pt>
                <c:pt idx="73">
                  <c:v>7.9851179596726309</c:v>
                </c:pt>
                <c:pt idx="74">
                  <c:v>7.8278024762278342</c:v>
                </c:pt>
                <c:pt idx="75">
                  <c:v>7.6568542494923806</c:v>
                </c:pt>
                <c:pt idx="76">
                  <c:v>7.4724303042860534</c:v>
                </c:pt>
                <c:pt idx="77">
                  <c:v>7.2747243252181724</c:v>
                </c:pt>
                <c:pt idx="78">
                  <c:v>7.0639664194469001</c:v>
                </c:pt>
                <c:pt idx="79">
                  <c:v>6.8404227514810803</c:v>
                </c:pt>
                <c:pt idx="80">
                  <c:v>6.6043950509301004</c:v>
                </c:pt>
                <c:pt idx="81">
                  <c:v>6.3562199945935571</c:v>
                </c:pt>
                <c:pt idx="82">
                  <c:v>6.096268464764024</c:v>
                </c:pt>
                <c:pt idx="83">
                  <c:v>5.8249446860907108</c:v>
                </c:pt>
                <c:pt idx="84">
                  <c:v>5.5426852438177674</c:v>
                </c:pt>
                <c:pt idx="85">
                  <c:v>5.2499579866662867</c:v>
                </c:pt>
                <c:pt idx="86">
                  <c:v>4.9472608180721798</c:v>
                </c:pt>
                <c:pt idx="87">
                  <c:v>4.6351203799210907</c:v>
                </c:pt>
                <c:pt idx="88">
                  <c:v>4.3140906333348257</c:v>
                </c:pt>
                <c:pt idx="89">
                  <c:v>3.984751341459738</c:v>
                </c:pt>
                <c:pt idx="90">
                  <c:v>3.6477064595845556</c:v>
                </c:pt>
                <c:pt idx="91">
                  <c:v>3.3035824382718602</c:v>
                </c:pt>
                <c:pt idx="92">
                  <c:v>2.9530264455223039</c:v>
                </c:pt>
                <c:pt idx="93">
                  <c:v>2.5967045143025236</c:v>
                </c:pt>
                <c:pt idx="94">
                  <c:v>2.2352996220551935</c:v>
                </c:pt>
                <c:pt idx="95">
                  <c:v>1.8695097090717849</c:v>
                </c:pt>
                <c:pt idx="96">
                  <c:v>1.5000456428441891</c:v>
                </c:pt>
                <c:pt idx="97">
                  <c:v>1.1276291357196115</c:v>
                </c:pt>
                <c:pt idx="98">
                  <c:v>0.7529906233631658</c:v>
                </c:pt>
                <c:pt idx="99">
                  <c:v>0.37686711168370568</c:v>
                </c:pt>
                <c:pt idx="100">
                  <c:v>5.4760883327897858E-14</c:v>
                </c:pt>
                <c:pt idx="101">
                  <c:v>-0.37686711168359627</c:v>
                </c:pt>
                <c:pt idx="102">
                  <c:v>-0.75299062336305667</c:v>
                </c:pt>
                <c:pt idx="103">
                  <c:v>-1.1276291357195032</c:v>
                </c:pt>
                <c:pt idx="104">
                  <c:v>-1.5000456428440812</c:v>
                </c:pt>
                <c:pt idx="105">
                  <c:v>-1.8695097090716781</c:v>
                </c:pt>
                <c:pt idx="106">
                  <c:v>-2.2352996220550878</c:v>
                </c:pt>
                <c:pt idx="107">
                  <c:v>-2.5967045143024192</c:v>
                </c:pt>
                <c:pt idx="108">
                  <c:v>-2.9530264455222017</c:v>
                </c:pt>
                <c:pt idx="109">
                  <c:v>-3.3035824382717589</c:v>
                </c:pt>
                <c:pt idx="110">
                  <c:v>-3.6477064595844571</c:v>
                </c:pt>
                <c:pt idx="111">
                  <c:v>-3.9847513414596416</c:v>
                </c:pt>
                <c:pt idx="112">
                  <c:v>-4.3140906333347315</c:v>
                </c:pt>
                <c:pt idx="113">
                  <c:v>-4.6351203799209992</c:v>
                </c:pt>
                <c:pt idx="114">
                  <c:v>-4.9472608180720909</c:v>
                </c:pt>
                <c:pt idx="115">
                  <c:v>-5.2499579866661996</c:v>
                </c:pt>
                <c:pt idx="116">
                  <c:v>-5.5426852438176839</c:v>
                </c:pt>
                <c:pt idx="117">
                  <c:v>-5.8249446860906309</c:v>
                </c:pt>
                <c:pt idx="118">
                  <c:v>-6.0962684647639458</c:v>
                </c:pt>
                <c:pt idx="119">
                  <c:v>-6.3562199945934834</c:v>
                </c:pt>
                <c:pt idx="120">
                  <c:v>-6.6043950509300302</c:v>
                </c:pt>
                <c:pt idx="121">
                  <c:v>-6.8404227514810136</c:v>
                </c:pt>
                <c:pt idx="122">
                  <c:v>-7.063966419446837</c:v>
                </c:pt>
                <c:pt idx="123">
                  <c:v>-7.2747243252181146</c:v>
                </c:pt>
                <c:pt idx="124">
                  <c:v>-7.4724303042859983</c:v>
                </c:pt>
                <c:pt idx="125">
                  <c:v>-7.65685424949233</c:v>
                </c:pt>
                <c:pt idx="126">
                  <c:v>-7.8278024762277871</c:v>
                </c:pt>
                <c:pt idx="127">
                  <c:v>-7.9851179596725874</c:v>
                </c:pt>
                <c:pt idx="128">
                  <c:v>-8.1286804436636508</c:v>
                </c:pt>
                <c:pt idx="129">
                  <c:v>-8.2584064212627464</c:v>
                </c:pt>
                <c:pt idx="130">
                  <c:v>-8.3742489875898531</c:v>
                </c:pt>
                <c:pt idx="131">
                  <c:v>-8.4761975659729671</c:v>
                </c:pt>
                <c:pt idx="132">
                  <c:v>-8.5642775089481322</c:v>
                </c:pt>
                <c:pt idx="133">
                  <c:v>-8.638549576119253</c:v>
                </c:pt>
                <c:pt idx="134">
                  <c:v>-8.6991092913549206</c:v>
                </c:pt>
                <c:pt idx="135">
                  <c:v>-8.746086182256823</c:v>
                </c:pt>
                <c:pt idx="136">
                  <c:v>-8.7796429052797258</c:v>
                </c:pt>
                <c:pt idx="137">
                  <c:v>-8.7999742603146665</c:v>
                </c:pt>
                <c:pt idx="138">
                  <c:v>-8.8073060989633891</c:v>
                </c:pt>
                <c:pt idx="139">
                  <c:v>-8.8018941311311885</c:v>
                </c:pt>
                <c:pt idx="140">
                  <c:v>-8.7840226349461847</c:v>
                </c:pt>
                <c:pt idx="141">
                  <c:v>-8.75400307537355</c:v>
                </c:pt>
                <c:pt idx="142">
                  <c:v>-8.7121726372324986</c:v>
                </c:pt>
                <c:pt idx="143">
                  <c:v>-8.6588926786401483</c:v>
                </c:pt>
                <c:pt idx="144">
                  <c:v>-8.594547111198894</c:v>
                </c:pt>
                <c:pt idx="145">
                  <c:v>-8.519540713511029</c:v>
                </c:pt>
                <c:pt idx="146">
                  <c:v>-8.4342973848455696</c:v>
                </c:pt>
                <c:pt idx="147">
                  <c:v>-8.3392583459961305</c:v>
                </c:pt>
                <c:pt idx="148">
                  <c:v>-8.2348802945548272</c:v>
                </c:pt>
                <c:pt idx="149">
                  <c:v>-8.1216335219845295</c:v>
                </c:pt>
                <c:pt idx="150">
                  <c:v>-8.0000000000000533</c:v>
                </c:pt>
                <c:pt idx="151">
                  <c:v>-7.8704714438672836</c:v>
                </c:pt>
                <c:pt idx="152">
                  <c:v>-7.7335473602976261</c:v>
                </c:pt>
                <c:pt idx="153">
                  <c:v>-7.5897330876532569</c:v>
                </c:pt>
                <c:pt idx="154">
                  <c:v>-7.439537836186183</c:v>
                </c:pt>
                <c:pt idx="155">
                  <c:v>-7.2834727360112792</c:v>
                </c:pt>
                <c:pt idx="156">
                  <c:v>-7.1220489004602294</c:v>
                </c:pt>
                <c:pt idx="157">
                  <c:v>-6.9557755123799136</c:v>
                </c:pt>
                <c:pt idx="158">
                  <c:v>-6.7851579408256999</c:v>
                </c:pt>
                <c:pt idx="159">
                  <c:v>-6.6106958954576358</c:v>
                </c:pt>
                <c:pt idx="160">
                  <c:v>-6.4328816257763703</c:v>
                </c:pt>
                <c:pt idx="161">
                  <c:v>-6.252198172136513</c:v>
                </c:pt>
                <c:pt idx="162">
                  <c:v>-6.0691176752487248</c:v>
                </c:pt>
                <c:pt idx="163">
                  <c:v>-5.8840997506291197</c:v>
                </c:pt>
                <c:pt idx="164">
                  <c:v>-5.6975899341766727</c:v>
                </c:pt>
                <c:pt idx="165">
                  <c:v>-5.5100182047571451</c:v>
                </c:pt>
                <c:pt idx="166">
                  <c:v>-5.3217975893469767</c:v>
                </c:pt>
                <c:pt idx="167">
                  <c:v>-5.1333228559439208</c:v>
                </c:pt>
                <c:pt idx="168">
                  <c:v>-4.9449692990841827</c:v>
                </c:pt>
                <c:pt idx="169">
                  <c:v>-4.7570916224200932</c:v>
                </c:pt>
                <c:pt idx="170">
                  <c:v>-4.5700229224093745</c:v>
                </c:pt>
                <c:pt idx="171">
                  <c:v>-4.3840737767483624</c:v>
                </c:pt>
                <c:pt idx="172">
                  <c:v>-4.1995314407490385</c:v>
                </c:pt>
                <c:pt idx="173">
                  <c:v>-4.0166591544148229</c:v>
                </c:pt>
                <c:pt idx="174">
                  <c:v>-3.8356955625148501</c:v>
                </c:pt>
                <c:pt idx="175">
                  <c:v>-3.6568542494924818</c:v>
                </c:pt>
                <c:pt idx="176">
                  <c:v>-3.4803233905730675</c:v>
                </c:pt>
                <c:pt idx="177">
                  <c:v>-3.3062655199603599</c:v>
                </c:pt>
                <c:pt idx="178">
                  <c:v>-3.1348174165322402</c:v>
                </c:pt>
                <c:pt idx="179">
                  <c:v>-2.9660901069666492</c:v>
                </c:pt>
                <c:pt idx="180">
                  <c:v>-2.8001689857495764</c:v>
                </c:pt>
                <c:pt idx="181">
                  <c:v>-2.6371140510406401</c:v>
                </c:pt>
                <c:pt idx="182">
                  <c:v>-2.4769602549000314</c:v>
                </c:pt>
                <c:pt idx="183">
                  <c:v>-2.3197179659153391</c:v>
                </c:pt>
                <c:pt idx="184">
                  <c:v>-2.1653735418097875</c:v>
                </c:pt>
                <c:pt idx="185">
                  <c:v>-2.0138900091665737</c:v>
                </c:pt>
                <c:pt idx="186">
                  <c:v>-1.865207846969096</c:v>
                </c:pt>
                <c:pt idx="187">
                  <c:v>-1.7192458702355149</c:v>
                </c:pt>
                <c:pt idx="188">
                  <c:v>-1.5759022096201385</c:v>
                </c:pt>
                <c:pt idx="189">
                  <c:v>-1.4350553824650427</c:v>
                </c:pt>
                <c:pt idx="190">
                  <c:v>-1.2965654504147233</c:v>
                </c:pt>
                <c:pt idx="191">
                  <c:v>-1.1602752583559304</c:v>
                </c:pt>
                <c:pt idx="192">
                  <c:v>-1.026011749115497</c:v>
                </c:pt>
                <c:pt idx="193">
                  <c:v>-0.8935873480422839</c:v>
                </c:pt>
                <c:pt idx="194">
                  <c:v>-0.76280141131652957</c:v>
                </c:pt>
                <c:pt idx="195">
                  <c:v>-0.63344173157204053</c:v>
                </c:pt>
                <c:pt idx="196">
                  <c:v>-0.50528609418481263</c:v>
                </c:pt>
                <c:pt idx="197">
                  <c:v>-0.37810387737675372</c:v>
                </c:pt>
                <c:pt idx="198">
                  <c:v>-0.25165768910598724</c:v>
                </c:pt>
                <c:pt idx="199">
                  <c:v>-0.12570503356648877</c:v>
                </c:pt>
                <c:pt idx="200">
                  <c:v>-8.9797960733939419E-14</c:v>
                </c:pt>
                <c:pt idx="201">
                  <c:v>0.12570503356630899</c:v>
                </c:pt>
                <c:pt idx="202">
                  <c:v>0.25165768910580688</c:v>
                </c:pt>
                <c:pt idx="203">
                  <c:v>0.37810387737657253</c:v>
                </c:pt>
                <c:pt idx="204">
                  <c:v>0.50528609418463033</c:v>
                </c:pt>
                <c:pt idx="205">
                  <c:v>0.63344173157185646</c:v>
                </c:pt>
                <c:pt idx="206">
                  <c:v>0.76280141131634382</c:v>
                </c:pt>
                <c:pt idx="207">
                  <c:v>0.89358734804209583</c:v>
                </c:pt>
                <c:pt idx="208">
                  <c:v>1.0260117491153065</c:v>
                </c:pt>
                <c:pt idx="209">
                  <c:v>1.160275258355737</c:v>
                </c:pt>
                <c:pt idx="210">
                  <c:v>1.296565450414527</c:v>
                </c:pt>
                <c:pt idx="211">
                  <c:v>1.4350553824648429</c:v>
                </c:pt>
                <c:pt idx="212">
                  <c:v>1.5759022096199351</c:v>
                </c:pt>
                <c:pt idx="213">
                  <c:v>1.7192458702353077</c:v>
                </c:pt>
                <c:pt idx="214">
                  <c:v>1.8652078469688855</c:v>
                </c:pt>
                <c:pt idx="215">
                  <c:v>2.0138900091663592</c:v>
                </c:pt>
                <c:pt idx="216">
                  <c:v>2.1653735418095685</c:v>
                </c:pt>
                <c:pt idx="217">
                  <c:v>2.319717965915117</c:v>
                </c:pt>
                <c:pt idx="218">
                  <c:v>2.476960254899804</c:v>
                </c:pt>
                <c:pt idx="219">
                  <c:v>2.6371140510404092</c:v>
                </c:pt>
                <c:pt idx="220">
                  <c:v>2.8001689857493415</c:v>
                </c:pt>
                <c:pt idx="221">
                  <c:v>2.9660901069664103</c:v>
                </c:pt>
                <c:pt idx="222">
                  <c:v>3.1348174165319982</c:v>
                </c:pt>
                <c:pt idx="223">
                  <c:v>3.3062655199601134</c:v>
                </c:pt>
                <c:pt idx="224">
                  <c:v>3.4803233905728166</c:v>
                </c:pt>
                <c:pt idx="225">
                  <c:v>3.6568542494922278</c:v>
                </c:pt>
              </c:numCache>
            </c:numRef>
          </c:yVal>
          <c:smooth val="0"/>
        </c:ser>
        <c:ser>
          <c:idx val="1"/>
          <c:order val="1"/>
          <c:tx>
            <c:v>currrent x,y</c:v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xVal>
            <c:numRef>
              <c:f>calculations!$R$2</c:f>
              <c:numCache>
                <c:formatCode>General</c:formatCode>
                <c:ptCount val="1"/>
                <c:pt idx="0">
                  <c:v>11.973502980976626</c:v>
                </c:pt>
              </c:numCache>
            </c:numRef>
          </c:xVal>
          <c:yVal>
            <c:numRef>
              <c:f>calculations!$R$3</c:f>
              <c:numCache>
                <c:formatCode>General</c:formatCode>
                <c:ptCount val="1"/>
                <c:pt idx="0">
                  <c:v>-0.38304436902195954</c:v>
                </c:pt>
              </c:numCache>
            </c:numRef>
          </c:yVal>
          <c:smooth val="0"/>
        </c:ser>
        <c:ser>
          <c:idx val="2"/>
          <c:order val="2"/>
          <c:tx>
            <c:v>vxvy</c:v>
          </c:tx>
          <c:spPr>
            <a:ln w="34925">
              <a:solidFill>
                <a:srgbClr val="002060"/>
              </a:solidFill>
            </a:ln>
          </c:spPr>
          <c:marker>
            <c:symbol val="none"/>
          </c:marker>
          <c:xVal>
            <c:numRef>
              <c:f>calculations!$AB$9:$AB$13</c:f>
              <c:numCache>
                <c:formatCode>General</c:formatCode>
                <c:ptCount val="5"/>
                <c:pt idx="0" formatCode="0.00000">
                  <c:v>11.973502980976626</c:v>
                </c:pt>
                <c:pt idx="1">
                  <c:v>11.565518027918342</c:v>
                </c:pt>
                <c:pt idx="2" formatCode="0.00">
                  <c:v>11.754922952072976</c:v>
                </c:pt>
                <c:pt idx="3" formatCode="0.00">
                  <c:v>11.457710094375365</c:v>
                </c:pt>
                <c:pt idx="4">
                  <c:v>11.565518027918342</c:v>
                </c:pt>
              </c:numCache>
            </c:numRef>
          </c:xVal>
          <c:yVal>
            <c:numRef>
              <c:f>calculations!$AC$9:$AC$13</c:f>
              <c:numCache>
                <c:formatCode>General</c:formatCode>
                <c:ptCount val="5"/>
                <c:pt idx="0" formatCode="0.00000">
                  <c:v>-0.38304436902195954</c:v>
                </c:pt>
                <c:pt idx="1">
                  <c:v>-3.3551729459980684</c:v>
                </c:pt>
                <c:pt idx="2" formatCode="0.00">
                  <c:v>-3.0783593359533716</c:v>
                </c:pt>
                <c:pt idx="3" formatCode="0.00">
                  <c:v>-3.0375608406475436</c:v>
                </c:pt>
                <c:pt idx="4">
                  <c:v>-3.3551729459980684</c:v>
                </c:pt>
              </c:numCache>
            </c:numRef>
          </c:yVal>
          <c:smooth val="0"/>
        </c:ser>
        <c:ser>
          <c:idx val="3"/>
          <c:order val="3"/>
          <c:tx>
            <c:v>centripetal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chemeClr val="accent2">
                    <a:lumMod val="50000"/>
                  </a:schemeClr>
                </a:solidFill>
              </a:ln>
            </c:spPr>
          </c:dPt>
          <c:xVal>
            <c:numRef>
              <c:f>calculations!$AE$22:$AE$26</c:f>
              <c:numCache>
                <c:formatCode>General</c:formatCode>
                <c:ptCount val="5"/>
                <c:pt idx="0">
                  <c:v>11.973502980976626</c:v>
                </c:pt>
                <c:pt idx="1">
                  <c:v>8.8403063539368265</c:v>
                </c:pt>
                <c:pt idx="2" formatCode="0.00">
                  <c:v>9.1321212760870552</c:v>
                </c:pt>
                <c:pt idx="3" formatCode="0.00">
                  <c:v>9.1751307571945571</c:v>
                </c:pt>
                <c:pt idx="4">
                  <c:v>8.8403063539368265</c:v>
                </c:pt>
              </c:numCache>
            </c:numRef>
          </c:xVal>
          <c:yVal>
            <c:numRef>
              <c:f>calculations!$AF$22:$AF$26</c:f>
              <c:numCache>
                <c:formatCode>General</c:formatCode>
                <c:ptCount val="5"/>
                <c:pt idx="0">
                  <c:v>-0.38304436902195954</c:v>
                </c:pt>
                <c:pt idx="1">
                  <c:v>4.7050442053059804E-2</c:v>
                </c:pt>
                <c:pt idx="2" formatCode="0.00">
                  <c:v>-0.15261887040643213</c:v>
                </c:pt>
                <c:pt idx="3" formatCode="0.00">
                  <c:v>0.16070079229754791</c:v>
                </c:pt>
                <c:pt idx="4">
                  <c:v>4.7050442053059804E-2</c:v>
                </c:pt>
              </c:numCache>
            </c:numRef>
          </c:yVal>
          <c:smooth val="0"/>
        </c:ser>
        <c:ser>
          <c:idx val="4"/>
          <c:order val="4"/>
          <c:tx>
            <c:v>CIRCLE</c:v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calculations!$AH$23:$AH$173</c:f>
              <c:numCache>
                <c:formatCode>General</c:formatCode>
                <c:ptCount val="151"/>
                <c:pt idx="0">
                  <c:v>12.0003401543855</c:v>
                </c:pt>
                <c:pt idx="1">
                  <c:v>11.997846159569525</c:v>
                </c:pt>
                <c:pt idx="2">
                  <c:v>11.990368550435972</c:v>
                </c:pt>
                <c:pt idx="3">
                  <c:v>11.977920445252174</c:v>
                </c:pt>
                <c:pt idx="4">
                  <c:v>11.960523682224512</c:v>
                </c:pt>
                <c:pt idx="5">
                  <c:v>11.9382087811868</c:v>
                </c:pt>
                <c:pt idx="6">
                  <c:v>11.911014890058112</c:v>
                </c:pt>
                <c:pt idx="7">
                  <c:v>11.878989716164032</c:v>
                </c:pt>
                <c:pt idx="8">
                  <c:v>11.842189442541802</c:v>
                </c:pt>
                <c:pt idx="9">
                  <c:v>11.800678629376167</c:v>
                </c:pt>
                <c:pt idx="10">
                  <c:v>11.75453010073889</c:v>
                </c:pt>
                <c:pt idx="11">
                  <c:v>11.703824816830579</c:v>
                </c:pt>
                <c:pt idx="12">
                  <c:v>11.648651731948979</c:v>
                </c:pt>
                <c:pt idx="13">
                  <c:v>11.589107638432912</c:v>
                </c:pt>
                <c:pt idx="14">
                  <c:v>11.525296996855623</c:v>
                </c:pt>
                <c:pt idx="15">
                  <c:v>11.457331752765445</c:v>
                </c:pt>
                <c:pt idx="16">
                  <c:v>11.38533114029525</c:v>
                </c:pt>
                <c:pt idx="17">
                  <c:v>11.309421472985289</c:v>
                </c:pt>
                <c:pt idx="18">
                  <c:v>11.229735922186299</c:v>
                </c:pt>
                <c:pt idx="19">
                  <c:v>11.146414283431715</c:v>
                </c:pt>
                <c:pt idx="20">
                  <c:v>11.059602731188797</c:v>
                </c:pt>
                <c:pt idx="21">
                  <c:v>10.96945356241894</c:v>
                </c:pt>
                <c:pt idx="22">
                  <c:v>10.87612492939706</c:v>
                </c:pt>
                <c:pt idx="23">
                  <c:v>10.779780562258761</c:v>
                </c:pt>
                <c:pt idx="24">
                  <c:v>10.680589481762038</c:v>
                </c:pt>
                <c:pt idx="25">
                  <c:v>10.578725702767439</c:v>
                </c:pt>
                <c:pt idx="26">
                  <c:v>10.474367928956866</c:v>
                </c:pt>
                <c:pt idx="27">
                  <c:v>10.367699239326592</c:v>
                </c:pt>
                <c:pt idx="28">
                  <c:v>10.258906767004493</c:v>
                </c:pt>
                <c:pt idx="29">
                  <c:v>10.148181370954953</c:v>
                </c:pt>
                <c:pt idx="30">
                  <c:v>10.035717301147383</c:v>
                </c:pt>
                <c:pt idx="31">
                  <c:v>9.9217118577757741</c:v>
                </c:pt>
                <c:pt idx="32">
                  <c:v>9.8063650451271123</c:v>
                </c:pt>
                <c:pt idx="33">
                  <c:v>9.6898792207058904</c:v>
                </c:pt>
                <c:pt idx="34">
                  <c:v>9.5724587402302941</c:v>
                </c:pt>
                <c:pt idx="35">
                  <c:v>9.4543095991228245</c:v>
                </c:pt>
                <c:pt idx="36">
                  <c:v>9.3356390711243336</c:v>
                </c:pt>
                <c:pt idx="37">
                  <c:v>9.216655344665444</c:v>
                </c:pt>
                <c:pt idx="38">
                  <c:v>9.0975671576333088</c:v>
                </c:pt>
                <c:pt idx="39">
                  <c:v>8.978583431174421</c:v>
                </c:pt>
                <c:pt idx="40">
                  <c:v>8.8599129031759283</c:v>
                </c:pt>
                <c:pt idx="41">
                  <c:v>8.7417637620684587</c:v>
                </c:pt>
                <c:pt idx="42">
                  <c:v>8.6243432815928642</c:v>
                </c:pt>
                <c:pt idx="43">
                  <c:v>8.5078574571716423</c:v>
                </c:pt>
                <c:pt idx="44">
                  <c:v>8.3925106445229787</c:v>
                </c:pt>
                <c:pt idx="45">
                  <c:v>8.2785052011513702</c:v>
                </c:pt>
                <c:pt idx="46">
                  <c:v>8.1660411313438015</c:v>
                </c:pt>
                <c:pt idx="47">
                  <c:v>8.0553157352942595</c:v>
                </c:pt>
                <c:pt idx="48">
                  <c:v>7.9465232629721614</c:v>
                </c:pt>
                <c:pt idx="49">
                  <c:v>7.8398545733418876</c:v>
                </c:pt>
                <c:pt idx="50">
                  <c:v>7.7354967995313144</c:v>
                </c:pt>
                <c:pt idx="51">
                  <c:v>7.6336330205367169</c:v>
                </c:pt>
                <c:pt idx="52">
                  <c:v>7.5344419400399945</c:v>
                </c:pt>
                <c:pt idx="53">
                  <c:v>7.4380975729016949</c:v>
                </c:pt>
                <c:pt idx="54">
                  <c:v>7.3447689398798151</c:v>
                </c:pt>
                <c:pt idx="55">
                  <c:v>7.2546197711099571</c:v>
                </c:pt>
                <c:pt idx="56">
                  <c:v>7.1678082188670382</c:v>
                </c:pt>
                <c:pt idx="57">
                  <c:v>7.0844865801124541</c:v>
                </c:pt>
                <c:pt idx="58">
                  <c:v>7.0048010293134642</c:v>
                </c:pt>
                <c:pt idx="59">
                  <c:v>6.9288913620035029</c:v>
                </c:pt>
                <c:pt idx="60">
                  <c:v>6.85689074953331</c:v>
                </c:pt>
                <c:pt idx="61">
                  <c:v>6.788925505443129</c:v>
                </c:pt>
                <c:pt idx="62">
                  <c:v>6.7251148638658407</c:v>
                </c:pt>
                <c:pt idx="63">
                  <c:v>6.665570770349774</c:v>
                </c:pt>
                <c:pt idx="64">
                  <c:v>6.6103976854681736</c:v>
                </c:pt>
                <c:pt idx="65">
                  <c:v>6.5596924015598619</c:v>
                </c:pt>
                <c:pt idx="66">
                  <c:v>6.5135438729225861</c:v>
                </c:pt>
                <c:pt idx="67">
                  <c:v>6.4720330597569529</c:v>
                </c:pt>
                <c:pt idx="68">
                  <c:v>6.4352327861347209</c:v>
                </c:pt>
                <c:pt idx="69">
                  <c:v>6.4032076122406423</c:v>
                </c:pt>
                <c:pt idx="70">
                  <c:v>6.3760137211119536</c:v>
                </c:pt>
                <c:pt idx="71">
                  <c:v>6.3536988200742419</c:v>
                </c:pt>
                <c:pt idx="72">
                  <c:v>6.3363020570465807</c:v>
                </c:pt>
                <c:pt idx="73">
                  <c:v>6.3238539518627812</c:v>
                </c:pt>
                <c:pt idx="74">
                  <c:v>6.3163763427292299</c:v>
                </c:pt>
                <c:pt idx="75">
                  <c:v>6.3138823479132551</c:v>
                </c:pt>
                <c:pt idx="76">
                  <c:v>6.3163763427292299</c:v>
                </c:pt>
                <c:pt idx="77">
                  <c:v>6.3238539518627821</c:v>
                </c:pt>
                <c:pt idx="78">
                  <c:v>6.3363020570465824</c:v>
                </c:pt>
                <c:pt idx="79">
                  <c:v>6.3536988200742437</c:v>
                </c:pt>
                <c:pt idx="80">
                  <c:v>6.3760137211119563</c:v>
                </c:pt>
                <c:pt idx="81">
                  <c:v>6.4032076122406449</c:v>
                </c:pt>
                <c:pt idx="82">
                  <c:v>6.4352327861347245</c:v>
                </c:pt>
                <c:pt idx="83">
                  <c:v>6.4720330597569564</c:v>
                </c:pt>
                <c:pt idx="84">
                  <c:v>6.5135438729225914</c:v>
                </c:pt>
                <c:pt idx="85">
                  <c:v>6.5596924015598672</c:v>
                </c:pt>
                <c:pt idx="86">
                  <c:v>6.610397685468179</c:v>
                </c:pt>
                <c:pt idx="87">
                  <c:v>6.6655707703497793</c:v>
                </c:pt>
                <c:pt idx="88">
                  <c:v>6.7251148638658478</c:v>
                </c:pt>
                <c:pt idx="89">
                  <c:v>6.7889255054431352</c:v>
                </c:pt>
                <c:pt idx="90">
                  <c:v>6.8568907495333171</c:v>
                </c:pt>
                <c:pt idx="91">
                  <c:v>6.92889136200351</c:v>
                </c:pt>
                <c:pt idx="92">
                  <c:v>7.0048010293134721</c:v>
                </c:pt>
                <c:pt idx="93">
                  <c:v>7.0844865801124621</c:v>
                </c:pt>
                <c:pt idx="94">
                  <c:v>7.1678082188670462</c:v>
                </c:pt>
                <c:pt idx="95">
                  <c:v>7.254619771109966</c:v>
                </c:pt>
                <c:pt idx="96">
                  <c:v>7.344768939879823</c:v>
                </c:pt>
                <c:pt idx="97">
                  <c:v>7.4380975729017038</c:v>
                </c:pt>
                <c:pt idx="98">
                  <c:v>7.5344419400400033</c:v>
                </c:pt>
                <c:pt idx="99">
                  <c:v>7.6336330205367258</c:v>
                </c:pt>
                <c:pt idx="100">
                  <c:v>7.7354967995313242</c:v>
                </c:pt>
                <c:pt idx="101">
                  <c:v>7.8398545733418965</c:v>
                </c:pt>
                <c:pt idx="102">
                  <c:v>7.9465232629721712</c:v>
                </c:pt>
                <c:pt idx="103">
                  <c:v>8.0553157352942701</c:v>
                </c:pt>
                <c:pt idx="104">
                  <c:v>8.1660411313438122</c:v>
                </c:pt>
                <c:pt idx="105">
                  <c:v>8.2785052011513809</c:v>
                </c:pt>
                <c:pt idx="106">
                  <c:v>8.3925106445229893</c:v>
                </c:pt>
                <c:pt idx="107">
                  <c:v>8.507857457171653</c:v>
                </c:pt>
                <c:pt idx="108">
                  <c:v>8.6243432815928749</c:v>
                </c:pt>
                <c:pt idx="109">
                  <c:v>8.7417637620684712</c:v>
                </c:pt>
                <c:pt idx="110">
                  <c:v>8.8599129031759407</c:v>
                </c:pt>
                <c:pt idx="111">
                  <c:v>8.9785834311744317</c:v>
                </c:pt>
                <c:pt idx="112">
                  <c:v>9.0975671576333212</c:v>
                </c:pt>
                <c:pt idx="113">
                  <c:v>9.2166553446654564</c:v>
                </c:pt>
                <c:pt idx="114">
                  <c:v>9.3356390711243442</c:v>
                </c:pt>
                <c:pt idx="115">
                  <c:v>9.454309599122837</c:v>
                </c:pt>
                <c:pt idx="116">
                  <c:v>9.5724587402303047</c:v>
                </c:pt>
                <c:pt idx="117">
                  <c:v>9.689879220705901</c:v>
                </c:pt>
                <c:pt idx="118">
                  <c:v>9.8063650451271229</c:v>
                </c:pt>
                <c:pt idx="119">
                  <c:v>9.9217118577757848</c:v>
                </c:pt>
                <c:pt idx="120">
                  <c:v>10.035717301147393</c:v>
                </c:pt>
                <c:pt idx="121">
                  <c:v>10.148181370954964</c:v>
                </c:pt>
                <c:pt idx="122">
                  <c:v>10.258906767004504</c:v>
                </c:pt>
                <c:pt idx="123">
                  <c:v>10.367699239326603</c:v>
                </c:pt>
                <c:pt idx="124">
                  <c:v>10.474367928956877</c:v>
                </c:pt>
                <c:pt idx="125">
                  <c:v>10.57872570276745</c:v>
                </c:pt>
                <c:pt idx="126">
                  <c:v>10.680589481762048</c:v>
                </c:pt>
                <c:pt idx="127">
                  <c:v>10.77978056225877</c:v>
                </c:pt>
                <c:pt idx="128">
                  <c:v>10.876124929397069</c:v>
                </c:pt>
                <c:pt idx="129">
                  <c:v>10.969453562418948</c:v>
                </c:pt>
                <c:pt idx="130">
                  <c:v>11.059602731188805</c:v>
                </c:pt>
                <c:pt idx="131">
                  <c:v>11.146414283431724</c:v>
                </c:pt>
                <c:pt idx="132">
                  <c:v>11.229735922186308</c:v>
                </c:pt>
                <c:pt idx="133">
                  <c:v>11.309421472985298</c:v>
                </c:pt>
                <c:pt idx="134">
                  <c:v>11.385331140295259</c:v>
                </c:pt>
                <c:pt idx="135">
                  <c:v>11.457331752765452</c:v>
                </c:pt>
                <c:pt idx="136">
                  <c:v>11.525296996855632</c:v>
                </c:pt>
                <c:pt idx="137">
                  <c:v>11.589107638432919</c:v>
                </c:pt>
                <c:pt idx="138">
                  <c:v>11.648651731948986</c:v>
                </c:pt>
                <c:pt idx="139">
                  <c:v>11.703824816830586</c:v>
                </c:pt>
                <c:pt idx="140">
                  <c:v>11.754530100738897</c:v>
                </c:pt>
                <c:pt idx="141">
                  <c:v>11.800678629376172</c:v>
                </c:pt>
                <c:pt idx="142">
                  <c:v>11.842189442541805</c:v>
                </c:pt>
                <c:pt idx="143">
                  <c:v>11.878989716164037</c:v>
                </c:pt>
                <c:pt idx="144">
                  <c:v>11.911014890058116</c:v>
                </c:pt>
                <c:pt idx="145">
                  <c:v>11.938208781186804</c:v>
                </c:pt>
                <c:pt idx="146">
                  <c:v>11.960523682224515</c:v>
                </c:pt>
                <c:pt idx="147">
                  <c:v>11.977920445252176</c:v>
                </c:pt>
                <c:pt idx="148">
                  <c:v>11.990368550435974</c:v>
                </c:pt>
                <c:pt idx="149">
                  <c:v>11.997846159569526</c:v>
                </c:pt>
                <c:pt idx="150">
                  <c:v>12.0003401543855</c:v>
                </c:pt>
              </c:numCache>
            </c:numRef>
          </c:xVal>
          <c:yVal>
            <c:numRef>
              <c:f>calculations!$AI$23:$AI$173</c:f>
              <c:numCache>
                <c:formatCode>General</c:formatCode>
                <c:ptCount val="151"/>
                <c:pt idx="0">
                  <c:v>6.6840383400753045E-3</c:v>
                </c:pt>
                <c:pt idx="1">
                  <c:v>0.12574610736484318</c:v>
                </c:pt>
                <c:pt idx="2">
                  <c:v>0.24459930106297872</c:v>
                </c:pt>
                <c:pt idx="3">
                  <c:v>0.36303511054614879</c:v>
                </c:pt>
                <c:pt idx="4">
                  <c:v>0.48084575915976135</c:v>
                </c:pt>
                <c:pt idx="5">
                  <c:v>0.59782456699382092</c:v>
                </c:pt>
                <c:pt idx="6">
                  <c:v>0.7137663134697203</c:v>
                </c:pt>
                <c:pt idx="7">
                  <c:v>0.8284675973668707</c:v>
                </c:pt>
                <c:pt idx="8">
                  <c:v>0.94172719365755864</c:v>
                </c:pt>
                <c:pt idx="9">
                  <c:v>1.0533464065240201</c:v>
                </c:pt>
                <c:pt idx="10">
                  <c:v>1.1631294179384246</c:v>
                </c:pt>
                <c:pt idx="11">
                  <c:v>1.2708836311942333</c:v>
                </c:pt>
                <c:pt idx="12">
                  <c:v>1.3764200087862672</c:v>
                </c:pt>
                <c:pt idx="13">
                  <c:v>1.4795534040467282</c:v>
                </c:pt>
                <c:pt idx="14">
                  <c:v>1.5801028859553663</c:v>
                </c:pt>
                <c:pt idx="15">
                  <c:v>1.6778920565539703</c:v>
                </c:pt>
                <c:pt idx="16">
                  <c:v>1.7727493604083266</c:v>
                </c:pt>
                <c:pt idx="17">
                  <c:v>1.8645083855747464</c:v>
                </c:pt>
                <c:pt idx="18">
                  <c:v>1.9530081555431615</c:v>
                </c:pt>
                <c:pt idx="19">
                  <c:v>2.0380934116446232</c:v>
                </c:pt>
                <c:pt idx="20">
                  <c:v>2.1196148854277657</c:v>
                </c:pt>
                <c:pt idx="21">
                  <c:v>2.1974295605263898</c:v>
                </c:pt>
                <c:pt idx="22">
                  <c:v>2.2714009235587684</c:v>
                </c:pt>
                <c:pt idx="23">
                  <c:v>2.3413992036185052</c:v>
                </c:pt>
                <c:pt idx="24">
                  <c:v>2.4073015999367993</c:v>
                </c:pt>
                <c:pt idx="25">
                  <c:v>2.4689924973167239</c:v>
                </c:pt>
                <c:pt idx="26">
                  <c:v>2.5263636689615674</c:v>
                </c:pt>
                <c:pt idx="27">
                  <c:v>2.5793144663414087</c:v>
                </c:pt>
                <c:pt idx="28">
                  <c:v>2.6277519957648425</c:v>
                </c:pt>
                <c:pt idx="29">
                  <c:v>2.6715912813460765</c:v>
                </c:pt>
                <c:pt idx="30">
                  <c:v>2.710755414081512</c:v>
                </c:pt>
                <c:pt idx="31">
                  <c:v>2.7451756867742692</c:v>
                </c:pt>
                <c:pt idx="32">
                  <c:v>2.7747917145699579</c:v>
                </c:pt>
                <c:pt idx="33">
                  <c:v>2.7995515408922307</c:v>
                </c:pt>
                <c:pt idx="34">
                  <c:v>2.8194117285922728</c:v>
                </c:pt>
                <c:pt idx="35">
                  <c:v>2.8343374361523206</c:v>
                </c:pt>
                <c:pt idx="36">
                  <c:v>2.8443024788095252</c:v>
                </c:pt>
                <c:pt idx="37">
                  <c:v>2.8492893744929213</c:v>
                </c:pt>
                <c:pt idx="38">
                  <c:v>2.8492893744929213</c:v>
                </c:pt>
                <c:pt idx="39">
                  <c:v>2.8443024788095252</c:v>
                </c:pt>
                <c:pt idx="40">
                  <c:v>2.8343374361523206</c:v>
                </c:pt>
                <c:pt idx="41">
                  <c:v>2.8194117285922724</c:v>
                </c:pt>
                <c:pt idx="42">
                  <c:v>2.7995515408922307</c:v>
                </c:pt>
                <c:pt idx="43">
                  <c:v>2.7747917145699579</c:v>
                </c:pt>
                <c:pt idx="44">
                  <c:v>2.7451756867742687</c:v>
                </c:pt>
                <c:pt idx="45">
                  <c:v>2.7107554140815115</c:v>
                </c:pt>
                <c:pt idx="46">
                  <c:v>2.671591281346076</c:v>
                </c:pt>
                <c:pt idx="47">
                  <c:v>2.6277519957648421</c:v>
                </c:pt>
                <c:pt idx="48">
                  <c:v>2.5793144663414087</c:v>
                </c:pt>
                <c:pt idx="49">
                  <c:v>2.5263636689615669</c:v>
                </c:pt>
                <c:pt idx="50">
                  <c:v>2.4689924973167239</c:v>
                </c:pt>
                <c:pt idx="51">
                  <c:v>2.4073015999367993</c:v>
                </c:pt>
                <c:pt idx="52">
                  <c:v>2.3413992036185047</c:v>
                </c:pt>
                <c:pt idx="53">
                  <c:v>2.271400923558768</c:v>
                </c:pt>
                <c:pt idx="54">
                  <c:v>2.1974295605263889</c:v>
                </c:pt>
                <c:pt idx="55">
                  <c:v>2.1196148854277648</c:v>
                </c:pt>
                <c:pt idx="56">
                  <c:v>2.0380934116446223</c:v>
                </c:pt>
                <c:pt idx="57">
                  <c:v>1.9530081555431602</c:v>
                </c:pt>
                <c:pt idx="58">
                  <c:v>1.8645083855747449</c:v>
                </c:pt>
                <c:pt idx="59">
                  <c:v>1.7727493604083246</c:v>
                </c:pt>
                <c:pt idx="60">
                  <c:v>1.6778920565539681</c:v>
                </c:pt>
                <c:pt idx="61">
                  <c:v>1.5801028859553639</c:v>
                </c:pt>
                <c:pt idx="62">
                  <c:v>1.4795534040467253</c:v>
                </c:pt>
                <c:pt idx="63">
                  <c:v>1.3764200087862639</c:v>
                </c:pt>
                <c:pt idx="64">
                  <c:v>1.2708836311942295</c:v>
                </c:pt>
                <c:pt idx="65">
                  <c:v>1.1631294179384208</c:v>
                </c:pt>
                <c:pt idx="66">
                  <c:v>1.0533464065240161</c:v>
                </c:pt>
                <c:pt idx="67">
                  <c:v>0.9417271936575542</c:v>
                </c:pt>
                <c:pt idx="68">
                  <c:v>0.82846759736686626</c:v>
                </c:pt>
                <c:pt idx="69">
                  <c:v>0.71376631346971564</c:v>
                </c:pt>
                <c:pt idx="70">
                  <c:v>0.59782456699381581</c:v>
                </c:pt>
                <c:pt idx="71">
                  <c:v>0.48084575915975619</c:v>
                </c:pt>
                <c:pt idx="72">
                  <c:v>0.3630351105461434</c:v>
                </c:pt>
                <c:pt idx="73">
                  <c:v>0.24459930106297312</c:v>
                </c:pt>
                <c:pt idx="74">
                  <c:v>0.12574610736483738</c:v>
                </c:pt>
                <c:pt idx="75">
                  <c:v>6.6840383400693397E-3</c:v>
                </c:pt>
                <c:pt idx="76">
                  <c:v>-0.1123780306846987</c:v>
                </c:pt>
                <c:pt idx="77">
                  <c:v>-0.23123122438283442</c:v>
                </c:pt>
                <c:pt idx="78">
                  <c:v>-0.34966703386600462</c:v>
                </c:pt>
                <c:pt idx="79">
                  <c:v>-0.4674776824796173</c:v>
                </c:pt>
                <c:pt idx="80">
                  <c:v>-0.58445649031367686</c:v>
                </c:pt>
                <c:pt idx="81">
                  <c:v>-0.70039823678957647</c:v>
                </c:pt>
                <c:pt idx="82">
                  <c:v>-0.81509952068672709</c:v>
                </c:pt>
                <c:pt idx="83">
                  <c:v>-0.9283591169774148</c:v>
                </c:pt>
                <c:pt idx="84">
                  <c:v>-1.0399783298438767</c:v>
                </c:pt>
                <c:pt idx="85">
                  <c:v>-1.1497613412582812</c:v>
                </c:pt>
                <c:pt idx="86">
                  <c:v>-1.2575155545140899</c:v>
                </c:pt>
                <c:pt idx="87">
                  <c:v>-1.3630519321061239</c:v>
                </c:pt>
                <c:pt idx="88">
                  <c:v>-1.466185327366585</c:v>
                </c:pt>
                <c:pt idx="89">
                  <c:v>-1.5667348092752236</c:v>
                </c:pt>
                <c:pt idx="90">
                  <c:v>-1.6645239798738274</c:v>
                </c:pt>
                <c:pt idx="91">
                  <c:v>-1.7593812837281837</c:v>
                </c:pt>
                <c:pt idx="92">
                  <c:v>-1.8511403088946035</c:v>
                </c:pt>
                <c:pt idx="93">
                  <c:v>-1.9396400788630184</c:v>
                </c:pt>
                <c:pt idx="94">
                  <c:v>-2.0247253349644798</c:v>
                </c:pt>
                <c:pt idx="95">
                  <c:v>-2.1062468087476218</c:v>
                </c:pt>
                <c:pt idx="96">
                  <c:v>-2.1840614838462447</c:v>
                </c:pt>
                <c:pt idx="97">
                  <c:v>-2.2580328468786233</c:v>
                </c:pt>
                <c:pt idx="98">
                  <c:v>-2.3280311269383596</c:v>
                </c:pt>
                <c:pt idx="99">
                  <c:v>-2.3939335232566541</c:v>
                </c:pt>
                <c:pt idx="100">
                  <c:v>-2.4556244206365783</c:v>
                </c:pt>
                <c:pt idx="101">
                  <c:v>-2.5129955922814213</c:v>
                </c:pt>
                <c:pt idx="102">
                  <c:v>-2.5659463896612622</c:v>
                </c:pt>
                <c:pt idx="103">
                  <c:v>-2.6143839190846956</c:v>
                </c:pt>
                <c:pt idx="104">
                  <c:v>-2.6582232046659291</c:v>
                </c:pt>
                <c:pt idx="105">
                  <c:v>-2.6973873374013642</c:v>
                </c:pt>
                <c:pt idx="106">
                  <c:v>-2.7318076100941213</c:v>
                </c:pt>
                <c:pt idx="107">
                  <c:v>-2.7614236378898096</c:v>
                </c:pt>
                <c:pt idx="108">
                  <c:v>-2.786183464212082</c:v>
                </c:pt>
                <c:pt idx="109">
                  <c:v>-2.8060436519121232</c:v>
                </c:pt>
                <c:pt idx="110">
                  <c:v>-2.820969359472171</c:v>
                </c:pt>
                <c:pt idx="111">
                  <c:v>-2.8309344021293747</c:v>
                </c:pt>
                <c:pt idx="112">
                  <c:v>-2.8359212978127704</c:v>
                </c:pt>
                <c:pt idx="113">
                  <c:v>-2.8359212978127699</c:v>
                </c:pt>
                <c:pt idx="114">
                  <c:v>-2.8309344021293734</c:v>
                </c:pt>
                <c:pt idx="115">
                  <c:v>-2.8209693594721688</c:v>
                </c:pt>
                <c:pt idx="116">
                  <c:v>-2.8060436519121201</c:v>
                </c:pt>
                <c:pt idx="117">
                  <c:v>-2.7861834642120775</c:v>
                </c:pt>
                <c:pt idx="118">
                  <c:v>-2.7614236378898043</c:v>
                </c:pt>
                <c:pt idx="119">
                  <c:v>-2.7318076100941151</c:v>
                </c:pt>
                <c:pt idx="120">
                  <c:v>-2.6973873374013575</c:v>
                </c:pt>
                <c:pt idx="121">
                  <c:v>-2.6582232046659215</c:v>
                </c:pt>
                <c:pt idx="122">
                  <c:v>-2.6143839190846871</c:v>
                </c:pt>
                <c:pt idx="123">
                  <c:v>-2.5659463896612533</c:v>
                </c:pt>
                <c:pt idx="124">
                  <c:v>-2.5129955922814111</c:v>
                </c:pt>
                <c:pt idx="125">
                  <c:v>-2.4556244206365676</c:v>
                </c:pt>
                <c:pt idx="126">
                  <c:v>-2.3939335232566421</c:v>
                </c:pt>
                <c:pt idx="127">
                  <c:v>-2.3280311269383476</c:v>
                </c:pt>
                <c:pt idx="128">
                  <c:v>-2.2580328468786104</c:v>
                </c:pt>
                <c:pt idx="129">
                  <c:v>-2.1840614838462309</c:v>
                </c:pt>
                <c:pt idx="130">
                  <c:v>-2.1062468087476063</c:v>
                </c:pt>
                <c:pt idx="131">
                  <c:v>-2.0247253349644634</c:v>
                </c:pt>
                <c:pt idx="132">
                  <c:v>-1.9396400788630015</c:v>
                </c:pt>
                <c:pt idx="133">
                  <c:v>-1.8511403088945861</c:v>
                </c:pt>
                <c:pt idx="134">
                  <c:v>-1.7593812837281657</c:v>
                </c:pt>
                <c:pt idx="135">
                  <c:v>-1.664523979873809</c:v>
                </c:pt>
                <c:pt idx="136">
                  <c:v>-1.5667348092752043</c:v>
                </c:pt>
                <c:pt idx="137">
                  <c:v>-1.4661853273665655</c:v>
                </c:pt>
                <c:pt idx="138">
                  <c:v>-1.3630519321061039</c:v>
                </c:pt>
                <c:pt idx="139">
                  <c:v>-1.257515554514069</c:v>
                </c:pt>
                <c:pt idx="140">
                  <c:v>-1.1497613412582601</c:v>
                </c:pt>
                <c:pt idx="141">
                  <c:v>-1.0399783298438552</c:v>
                </c:pt>
                <c:pt idx="142">
                  <c:v>-0.92835911697739304</c:v>
                </c:pt>
                <c:pt idx="143">
                  <c:v>-0.8150995206867051</c:v>
                </c:pt>
                <c:pt idx="144">
                  <c:v>-0.70039823678955426</c:v>
                </c:pt>
                <c:pt idx="145">
                  <c:v>-0.58445649031365443</c:v>
                </c:pt>
                <c:pt idx="146">
                  <c:v>-0.46747768247959476</c:v>
                </c:pt>
                <c:pt idx="147">
                  <c:v>-0.3496670338659818</c:v>
                </c:pt>
                <c:pt idx="148">
                  <c:v>-0.23123122438281155</c:v>
                </c:pt>
                <c:pt idx="149">
                  <c:v>-0.11237803068467578</c:v>
                </c:pt>
                <c:pt idx="150">
                  <c:v>6.6840383400922848E-3</c:v>
                </c:pt>
              </c:numCache>
            </c:numRef>
          </c:yVal>
          <c:smooth val="0"/>
        </c:ser>
        <c:ser>
          <c:idx val="5"/>
          <c:order val="5"/>
          <c:tx>
            <c:v>accelerated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bg2">
                  <a:lumMod val="10000"/>
                </a:schemeClr>
              </a:solidFill>
            </c:spPr>
          </c:marker>
          <c:xVal>
            <c:numRef>
              <c:f>calculations!$A$3:$A$4</c:f>
              <c:numCache>
                <c:formatCode>General</c:formatCode>
                <c:ptCount val="2"/>
                <c:pt idx="0">
                  <c:v>11.974350877363804</c:v>
                </c:pt>
                <c:pt idx="1">
                  <c:v>11.974350877363804</c:v>
                </c:pt>
              </c:numCache>
            </c:numRef>
          </c:xVal>
          <c:yVal>
            <c:numRef>
              <c:f>calculations!$B$3:$B$4</c:f>
              <c:numCache>
                <c:formatCode>General</c:formatCode>
                <c:ptCount val="2"/>
                <c:pt idx="0">
                  <c:v>-0.37686711168359627</c:v>
                </c:pt>
                <c:pt idx="1">
                  <c:v>-0.37686711168359627</c:v>
                </c:pt>
              </c:numCache>
            </c:numRef>
          </c:yVal>
          <c:smooth val="0"/>
        </c:ser>
        <c:ser>
          <c:idx val="6"/>
          <c:order val="6"/>
          <c:tx>
            <c:v>acca</c:v>
          </c:tx>
          <c:marker>
            <c:symbol val="none"/>
          </c:marker>
          <c:xVal>
            <c:numRef>
              <c:f>calculations!$AA$26:$AA$30</c:f>
              <c:numCache>
                <c:formatCode>General</c:formatCode>
                <c:ptCount val="5"/>
                <c:pt idx="0">
                  <c:v>11.974350877363804</c:v>
                </c:pt>
                <c:pt idx="1">
                  <c:v>8.8378699780548704</c:v>
                </c:pt>
                <c:pt idx="2" formatCode="0.00">
                  <c:v>9.1301673663137564</c:v>
                </c:pt>
                <c:pt idx="3" formatCode="0.00">
                  <c:v>9.1728687696577715</c:v>
                </c:pt>
                <c:pt idx="4">
                  <c:v>8.8378699780548704</c:v>
                </c:pt>
              </c:numCache>
            </c:numRef>
          </c:xVal>
          <c:yVal>
            <c:numRef>
              <c:f>calculations!$AB$26:$AB$30</c:f>
              <c:numCache>
                <c:formatCode>General</c:formatCode>
                <c:ptCount val="5"/>
                <c:pt idx="0">
                  <c:v>-0.37686711168359627</c:v>
                </c:pt>
                <c:pt idx="1">
                  <c:v>5.0146921756545948E-2</c:v>
                </c:pt>
                <c:pt idx="2" formatCode="0.00">
                  <c:v>-0.14937852655291495</c:v>
                </c:pt>
                <c:pt idx="3" formatCode="0.00">
                  <c:v>0.16426956337797843</c:v>
                </c:pt>
                <c:pt idx="4">
                  <c:v>5.0146921756545948E-2</c:v>
                </c:pt>
              </c:numCache>
            </c:numRef>
          </c:yVal>
          <c:smooth val="0"/>
        </c:ser>
        <c:ser>
          <c:idx val="7"/>
          <c:order val="7"/>
          <c:tx>
            <c:v>va</c:v>
          </c:tx>
          <c:marker>
            <c:symbol val="none"/>
          </c:marker>
          <c:xVal>
            <c:numRef>
              <c:f>calculations!$Z$9:$Z$13</c:f>
              <c:numCache>
                <c:formatCode>General</c:formatCode>
                <c:ptCount val="5"/>
                <c:pt idx="0">
                  <c:v>11.974350877363804</c:v>
                </c:pt>
                <c:pt idx="1">
                  <c:v>11.569651330042321</c:v>
                </c:pt>
                <c:pt idx="2" formatCode="0.00">
                  <c:v>11.758750170563856</c:v>
                </c:pt>
                <c:pt idx="3" formatCode="0.00">
                  <c:v>11.461492398985083</c:v>
                </c:pt>
                <c:pt idx="4">
                  <c:v>11.569651330042321</c:v>
                </c:pt>
              </c:numCache>
            </c:numRef>
          </c:xVal>
          <c:yVal>
            <c:numRef>
              <c:f>calculations!$AA$9:$AA$13</c:f>
              <c:numCache>
                <c:formatCode>General</c:formatCode>
                <c:ptCount val="5"/>
                <c:pt idx="0">
                  <c:v>-0.37686711168359627</c:v>
                </c:pt>
                <c:pt idx="1">
                  <c:v>-3.3494448274713249</c:v>
                </c:pt>
                <c:pt idx="2" formatCode="0.00">
                  <c:v>-3.0724220332586261</c:v>
                </c:pt>
                <c:pt idx="3" formatCode="0.00">
                  <c:v>-3.0319520785264777</c:v>
                </c:pt>
                <c:pt idx="4">
                  <c:v>-3.3494448274713249</c:v>
                </c:pt>
              </c:numCache>
            </c:numRef>
          </c:yVal>
          <c:smooth val="0"/>
        </c:ser>
        <c:ser>
          <c:idx val="8"/>
          <c:order val="8"/>
          <c:tx>
            <c:v>ACENTA</c:v>
          </c:tx>
          <c:marker>
            <c:symbol val="none"/>
          </c:marker>
          <c:xVal>
            <c:numRef>
              <c:f>calculations!$X$26:$X$30</c:f>
              <c:numCache>
                <c:formatCode>General</c:formatCode>
                <c:ptCount val="5"/>
                <c:pt idx="0">
                  <c:v>11.974350877363804</c:v>
                </c:pt>
                <c:pt idx="1">
                  <c:v>8.8378699780548704</c:v>
                </c:pt>
                <c:pt idx="2" formatCode="0.00">
                  <c:v>9.1301673663137564</c:v>
                </c:pt>
                <c:pt idx="3" formatCode="0.00">
                  <c:v>9.1728687696577715</c:v>
                </c:pt>
                <c:pt idx="4">
                  <c:v>8.8378699780548704</c:v>
                </c:pt>
              </c:numCache>
            </c:numRef>
          </c:xVal>
          <c:yVal>
            <c:numRef>
              <c:f>calculations!$Y$26:$Y$30</c:f>
              <c:numCache>
                <c:formatCode>General</c:formatCode>
                <c:ptCount val="5"/>
                <c:pt idx="0">
                  <c:v>-0.37686711168359627</c:v>
                </c:pt>
                <c:pt idx="1">
                  <c:v>5.0146921756545948E-2</c:v>
                </c:pt>
                <c:pt idx="2" formatCode="0.00">
                  <c:v>-0.14937852655291495</c:v>
                </c:pt>
                <c:pt idx="3" formatCode="0.00">
                  <c:v>0.16426956337797843</c:v>
                </c:pt>
                <c:pt idx="4">
                  <c:v>5.0146921756545948E-2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866304"/>
        <c:axId val="250888576"/>
      </c:scatterChart>
      <c:valAx>
        <c:axId val="250866304"/>
        <c:scaling>
          <c:orientation val="minMax"/>
          <c:max val="15"/>
          <c:min val="-10"/>
        </c:scaling>
        <c:delete val="0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250888576"/>
        <c:crosses val="autoZero"/>
        <c:crossBetween val="midCat"/>
        <c:majorUnit val="5"/>
        <c:minorUnit val="1"/>
      </c:valAx>
      <c:valAx>
        <c:axId val="250888576"/>
        <c:scaling>
          <c:orientation val="minMax"/>
          <c:max val="15"/>
          <c:min val="-15"/>
        </c:scaling>
        <c:delete val="0"/>
        <c:axPos val="l"/>
        <c:minorGridlines/>
        <c:numFmt formatCode="General" sourceLinked="1"/>
        <c:majorTickMark val="out"/>
        <c:minorTickMark val="none"/>
        <c:tickLblPos val="nextTo"/>
        <c:crossAx val="250866304"/>
        <c:crosses val="autoZero"/>
        <c:crossBetween val="midCat"/>
        <c:majorUnit val="5"/>
        <c:min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xy</c:v>
          </c:tx>
          <c:marker>
            <c:symbol val="none"/>
          </c:marker>
          <c:xVal>
            <c:numRef>
              <c:f>calculations!$AL$7:$AL$232</c:f>
              <c:numCache>
                <c:formatCode>General</c:formatCode>
                <c:ptCount val="226"/>
                <c:pt idx="0">
                  <c:v>8</c:v>
                </c:pt>
                <c:pt idx="1">
                  <c:v>8.0118308659764583</c:v>
                </c:pt>
                <c:pt idx="2">
                  <c:v>8.0471717382245025</c:v>
                </c:pt>
                <c:pt idx="3">
                  <c:v>8.1055688325291868</c:v>
                </c:pt>
                <c:pt idx="4">
                  <c:v>8.1862704722207287</c:v>
                </c:pt>
                <c:pt idx="5">
                  <c:v>8.2882339903881821</c:v>
                </c:pt>
                <c:pt idx="6">
                  <c:v>8.410135306736203</c:v>
                </c:pt>
                <c:pt idx="7">
                  <c:v>8.5503810937622085</c:v>
                </c:pt>
                <c:pt idx="8">
                  <c:v>8.7071234238579258</c:v>
                </c:pt>
                <c:pt idx="9">
                  <c:v>8.8782767668287086</c:v>
                </c:pt>
                <c:pt idx="10">
                  <c:v>9.0615371863719503</c:v>
                </c:pt>
                <c:pt idx="11">
                  <c:v>9.2544035644492197</c:v>
                </c:pt>
                <c:pt idx="12">
                  <c:v>9.4542006643987264</c:v>
                </c:pt>
                <c:pt idx="13">
                  <c:v>9.6581038272266078</c:v>
                </c:pt>
                <c:pt idx="14">
                  <c:v>9.8631650809328146</c:v>
                </c:pt>
                <c:pt idx="15">
                  <c:v>10.066340430099491</c:v>
                </c:pt>
                <c:pt idx="16">
                  <c:v>10.26451808240911</c:v>
                </c:pt>
                <c:pt idx="17">
                  <c:v>10.454547360359836</c:v>
                </c:pt>
                <c:pt idx="18">
                  <c:v>10.633268040281397</c:v>
                </c:pt>
                <c:pt idx="19">
                  <c:v>10.797539856880913</c:v>
                </c:pt>
                <c:pt idx="20">
                  <c:v>10.944271909999159</c:v>
                </c:pt>
                <c:pt idx="21">
                  <c:v>11.070451711047408</c:v>
                </c:pt>
                <c:pt idx="22">
                  <c:v>11.173173609716333</c:v>
                </c:pt>
                <c:pt idx="23">
                  <c:v>11.249666346974038</c:v>
                </c:pt>
                <c:pt idx="24">
                  <c:v>11.297319488051698</c:v>
                </c:pt>
                <c:pt idx="25">
                  <c:v>11.313708498984759</c:v>
                </c:pt>
                <c:pt idx="26">
                  <c:v>11.296618242247421</c:v>
                </c:pt>
                <c:pt idx="27">
                  <c:v>11.244064680982069</c:v>
                </c:pt>
                <c:pt idx="28">
                  <c:v>11.154314597159731</c:v>
                </c:pt>
                <c:pt idx="29">
                  <c:v>11.02590314657164</c:v>
                </c:pt>
                <c:pt idx="30">
                  <c:v>10.857649092690288</c:v>
                </c:pt>
                <c:pt idx="31">
                  <c:v>10.648667581980552</c:v>
                </c:pt>
                <c:pt idx="32">
                  <c:v>10.398380345005867</c:v>
                </c:pt>
                <c:pt idx="33">
                  <c:v>10.106523230467378</c:v>
                </c:pt>
                <c:pt idx="34">
                  <c:v>9.7731510029336626</c:v>
                </c:pt>
                <c:pt idx="35">
                  <c:v>9.398639359255105</c:v>
                </c:pt>
                <c:pt idx="36">
                  <c:v>8.9836841432953882</c:v>
                </c:pt>
                <c:pt idx="37">
                  <c:v>8.5292977634342577</c:v>
                </c:pt>
                <c:pt idx="38">
                  <c:v>8.0368028420802009</c:v>
                </c:pt>
                <c:pt idx="39">
                  <c:v>7.5078231509592577</c:v>
                </c:pt>
                <c:pt idx="40">
                  <c:v>6.9442719099991432</c:v>
                </c:pt>
                <c:pt idx="41">
                  <c:v>6.3483375509925715</c:v>
                </c:pt>
                <c:pt idx="42">
                  <c:v>5.7224670696929927</c:v>
                </c:pt>
                <c:pt idx="43">
                  <c:v>5.0693471113703961</c:v>
                </c:pt>
                <c:pt idx="44">
                  <c:v>4.3918829549446601</c:v>
                </c:pt>
                <c:pt idx="45">
                  <c:v>3.6931755794409327</c:v>
                </c:pt>
                <c:pt idx="46">
                  <c:v>2.9764970135103357</c:v>
                </c:pt>
                <c:pt idx="47">
                  <c:v>2.2452641839790628</c:v>
                </c:pt>
                <c:pt idx="48">
                  <c:v>1.5030114926946307</c:v>
                </c:pt>
                <c:pt idx="49">
                  <c:v>0.75336236221156638</c:v>
                </c:pt>
                <c:pt idx="50">
                  <c:v>-2.8727888123913914E-14</c:v>
                </c:pt>
                <c:pt idx="51">
                  <c:v>-0.75336236221162745</c:v>
                </c:pt>
                <c:pt idx="52">
                  <c:v>-1.5030114926946911</c:v>
                </c:pt>
                <c:pt idx="53">
                  <c:v>-2.2452641839791223</c:v>
                </c:pt>
                <c:pt idx="54">
                  <c:v>-2.9764970135103974</c:v>
                </c:pt>
                <c:pt idx="55">
                  <c:v>-3.6931755794409904</c:v>
                </c:pt>
                <c:pt idx="56">
                  <c:v>-4.391882954944716</c:v>
                </c:pt>
                <c:pt idx="57">
                  <c:v>-5.0693471113704511</c:v>
                </c:pt>
                <c:pt idx="58">
                  <c:v>-5.7224670696930433</c:v>
                </c:pt>
                <c:pt idx="59">
                  <c:v>-6.3483375509926212</c:v>
                </c:pt>
                <c:pt idx="60">
                  <c:v>-6.9442719099991912</c:v>
                </c:pt>
                <c:pt idx="61">
                  <c:v>-7.5078231509593021</c:v>
                </c:pt>
                <c:pt idx="62">
                  <c:v>-8.0368028420802435</c:v>
                </c:pt>
                <c:pt idx="63">
                  <c:v>-8.5292977634342968</c:v>
                </c:pt>
                <c:pt idx="64">
                  <c:v>-8.983684143295422</c:v>
                </c:pt>
                <c:pt idx="65">
                  <c:v>-9.3986393592551334</c:v>
                </c:pt>
                <c:pt idx="66">
                  <c:v>-9.7731510029336874</c:v>
                </c:pt>
                <c:pt idx="67">
                  <c:v>-10.106523230467396</c:v>
                </c:pt>
                <c:pt idx="68">
                  <c:v>-10.398380345005881</c:v>
                </c:pt>
                <c:pt idx="69">
                  <c:v>-10.648667581980565</c:v>
                </c:pt>
                <c:pt idx="70">
                  <c:v>-10.857649092690297</c:v>
                </c:pt>
                <c:pt idx="71">
                  <c:v>-11.025903146571647</c:v>
                </c:pt>
                <c:pt idx="72">
                  <c:v>-11.154314597159733</c:v>
                </c:pt>
                <c:pt idx="73">
                  <c:v>-11.244064680982071</c:v>
                </c:pt>
                <c:pt idx="74">
                  <c:v>-11.296618242247421</c:v>
                </c:pt>
                <c:pt idx="75">
                  <c:v>-11.313708498984759</c:v>
                </c:pt>
                <c:pt idx="76">
                  <c:v>-11.297319488051697</c:v>
                </c:pt>
                <c:pt idx="77">
                  <c:v>-11.249666346974038</c:v>
                </c:pt>
                <c:pt idx="78">
                  <c:v>-11.173173609716333</c:v>
                </c:pt>
                <c:pt idx="79">
                  <c:v>-11.07045171104741</c:v>
                </c:pt>
                <c:pt idx="80">
                  <c:v>-10.944271909999163</c:v>
                </c:pt>
                <c:pt idx="81">
                  <c:v>-10.797539856880917</c:v>
                </c:pt>
                <c:pt idx="82">
                  <c:v>-10.633268040281406</c:v>
                </c:pt>
                <c:pt idx="83">
                  <c:v>-10.454547360359847</c:v>
                </c:pt>
                <c:pt idx="84">
                  <c:v>-10.264518082409122</c:v>
                </c:pt>
                <c:pt idx="85">
                  <c:v>-10.066340430099499</c:v>
                </c:pt>
                <c:pt idx="86">
                  <c:v>-9.8631650809328324</c:v>
                </c:pt>
                <c:pt idx="87">
                  <c:v>-9.6581038272266202</c:v>
                </c:pt>
                <c:pt idx="88">
                  <c:v>-9.4542006643987442</c:v>
                </c:pt>
                <c:pt idx="89">
                  <c:v>-9.254403564449234</c:v>
                </c:pt>
                <c:pt idx="90">
                  <c:v>-9.0615371863719698</c:v>
                </c:pt>
                <c:pt idx="91">
                  <c:v>-8.8782767668287228</c:v>
                </c:pt>
                <c:pt idx="92">
                  <c:v>-8.7071234238579471</c:v>
                </c:pt>
                <c:pt idx="93">
                  <c:v>-8.5503810937622209</c:v>
                </c:pt>
                <c:pt idx="94">
                  <c:v>-8.4101353067362208</c:v>
                </c:pt>
                <c:pt idx="95">
                  <c:v>-8.288233990388191</c:v>
                </c:pt>
                <c:pt idx="96">
                  <c:v>-8.1862704722207393</c:v>
                </c:pt>
                <c:pt idx="97">
                  <c:v>-8.1055688325291975</c:v>
                </c:pt>
                <c:pt idx="98">
                  <c:v>-8.0471717382245114</c:v>
                </c:pt>
                <c:pt idx="99">
                  <c:v>-8.0118308659764601</c:v>
                </c:pt>
                <c:pt idx="100">
                  <c:v>-8</c:v>
                </c:pt>
                <c:pt idx="101">
                  <c:v>-8.0118308659764548</c:v>
                </c:pt>
                <c:pt idx="102">
                  <c:v>-8.0471717382244972</c:v>
                </c:pt>
                <c:pt idx="103">
                  <c:v>-8.1055688325291761</c:v>
                </c:pt>
                <c:pt idx="104">
                  <c:v>-8.1862704722207127</c:v>
                </c:pt>
                <c:pt idx="105">
                  <c:v>-8.2882339903881626</c:v>
                </c:pt>
                <c:pt idx="106">
                  <c:v>-8.4101353067361782</c:v>
                </c:pt>
                <c:pt idx="107">
                  <c:v>-8.5503810937621818</c:v>
                </c:pt>
                <c:pt idx="108">
                  <c:v>-8.7071234238578938</c:v>
                </c:pt>
                <c:pt idx="109">
                  <c:v>-8.8782767668286784</c:v>
                </c:pt>
                <c:pt idx="110">
                  <c:v>-9.0615371863719094</c:v>
                </c:pt>
                <c:pt idx="111">
                  <c:v>-9.2544035644491824</c:v>
                </c:pt>
                <c:pt idx="112">
                  <c:v>-9.4542006643986802</c:v>
                </c:pt>
                <c:pt idx="113">
                  <c:v>-9.6581038272265669</c:v>
                </c:pt>
                <c:pt idx="114">
                  <c:v>-9.8631650809327649</c:v>
                </c:pt>
                <c:pt idx="115">
                  <c:v>-10.066340430099448</c:v>
                </c:pt>
                <c:pt idx="116">
                  <c:v>-10.26451808240906</c:v>
                </c:pt>
                <c:pt idx="117">
                  <c:v>-10.454547360359795</c:v>
                </c:pt>
                <c:pt idx="118">
                  <c:v>-10.633268040281353</c:v>
                </c:pt>
                <c:pt idx="119">
                  <c:v>-10.797539856880876</c:v>
                </c:pt>
                <c:pt idx="120">
                  <c:v>-10.94427190999912</c:v>
                </c:pt>
                <c:pt idx="121">
                  <c:v>-11.070451711047379</c:v>
                </c:pt>
                <c:pt idx="122">
                  <c:v>-11.173173609716304</c:v>
                </c:pt>
                <c:pt idx="123">
                  <c:v>-11.249666346974022</c:v>
                </c:pt>
                <c:pt idx="124">
                  <c:v>-11.297319488051684</c:v>
                </c:pt>
                <c:pt idx="125">
                  <c:v>-11.313708498984763</c:v>
                </c:pt>
                <c:pt idx="126">
                  <c:v>-11.29661824224743</c:v>
                </c:pt>
                <c:pt idx="127">
                  <c:v>-11.244064680982094</c:v>
                </c:pt>
                <c:pt idx="128">
                  <c:v>-11.154314597159763</c:v>
                </c:pt>
                <c:pt idx="129">
                  <c:v>-11.025903146571689</c:v>
                </c:pt>
                <c:pt idx="130">
                  <c:v>-10.85764909269035</c:v>
                </c:pt>
                <c:pt idx="131">
                  <c:v>-10.648667581980632</c:v>
                </c:pt>
                <c:pt idx="132">
                  <c:v>-10.398380345005959</c:v>
                </c:pt>
                <c:pt idx="133">
                  <c:v>-10.106523230467486</c:v>
                </c:pt>
                <c:pt idx="134">
                  <c:v>-9.7731510029337905</c:v>
                </c:pt>
                <c:pt idx="135">
                  <c:v>-9.3986393592552471</c:v>
                </c:pt>
                <c:pt idx="136">
                  <c:v>-8.9836841432955481</c:v>
                </c:pt>
                <c:pt idx="137">
                  <c:v>-8.5292977634344371</c:v>
                </c:pt>
                <c:pt idx="138">
                  <c:v>-8.0368028420803999</c:v>
                </c:pt>
                <c:pt idx="139">
                  <c:v>-7.5078231509594708</c:v>
                </c:pt>
                <c:pt idx="140">
                  <c:v>-6.9442719099993777</c:v>
                </c:pt>
                <c:pt idx="141">
                  <c:v>-6.3483375509928184</c:v>
                </c:pt>
                <c:pt idx="142">
                  <c:v>-5.7224670696932609</c:v>
                </c:pt>
                <c:pt idx="143">
                  <c:v>-5.0693471113706732</c:v>
                </c:pt>
                <c:pt idx="144">
                  <c:v>-4.3918829549449576</c:v>
                </c:pt>
                <c:pt idx="145">
                  <c:v>-3.6931755794412391</c:v>
                </c:pt>
                <c:pt idx="146">
                  <c:v>-2.9764970135106612</c:v>
                </c:pt>
                <c:pt idx="147">
                  <c:v>-2.2452641839793896</c:v>
                </c:pt>
                <c:pt idx="148">
                  <c:v>-1.5030114926949749</c:v>
                </c:pt>
                <c:pt idx="149">
                  <c:v>-0.75336236221191233</c:v>
                </c:pt>
                <c:pt idx="150">
                  <c:v>-3.2770747920851662E-13</c:v>
                </c:pt>
                <c:pt idx="151">
                  <c:v>0.75336236221127273</c:v>
                </c:pt>
                <c:pt idx="152">
                  <c:v>1.5030114926943261</c:v>
                </c:pt>
                <c:pt idx="153">
                  <c:v>2.2452641839787626</c:v>
                </c:pt>
                <c:pt idx="154">
                  <c:v>2.9764970135100315</c:v>
                </c:pt>
                <c:pt idx="155">
                  <c:v>3.6931755794406365</c:v>
                </c:pt>
                <c:pt idx="156">
                  <c:v>4.391882954944359</c:v>
                </c:pt>
                <c:pt idx="157">
                  <c:v>5.0693471113701065</c:v>
                </c:pt>
                <c:pt idx="158">
                  <c:v>5.7224670696927049</c:v>
                </c:pt>
                <c:pt idx="159">
                  <c:v>6.3483375509922979</c:v>
                </c:pt>
                <c:pt idx="160">
                  <c:v>6.9442719099988741</c:v>
                </c:pt>
                <c:pt idx="161">
                  <c:v>7.5078231509590037</c:v>
                </c:pt>
                <c:pt idx="162">
                  <c:v>8.0368028420799575</c:v>
                </c:pt>
                <c:pt idx="163">
                  <c:v>8.5292977634340321</c:v>
                </c:pt>
                <c:pt idx="164">
                  <c:v>8.9836841432951733</c:v>
                </c:pt>
                <c:pt idx="165">
                  <c:v>9.3986393592549096</c:v>
                </c:pt>
                <c:pt idx="166">
                  <c:v>9.7731510029334849</c:v>
                </c:pt>
                <c:pt idx="167">
                  <c:v>10.106523230467218</c:v>
                </c:pt>
                <c:pt idx="168">
                  <c:v>10.398380345005727</c:v>
                </c:pt>
                <c:pt idx="169">
                  <c:v>10.648667581980433</c:v>
                </c:pt>
                <c:pt idx="170">
                  <c:v>10.85764909269019</c:v>
                </c:pt>
                <c:pt idx="171">
                  <c:v>11.02590314657156</c:v>
                </c:pt>
                <c:pt idx="172">
                  <c:v>11.154314597159672</c:v>
                </c:pt>
                <c:pt idx="173">
                  <c:v>11.244064680982028</c:v>
                </c:pt>
                <c:pt idx="174">
                  <c:v>11.296618242247403</c:v>
                </c:pt>
                <c:pt idx="175">
                  <c:v>11.313708498984759</c:v>
                </c:pt>
                <c:pt idx="176">
                  <c:v>11.297319488051718</c:v>
                </c:pt>
                <c:pt idx="177">
                  <c:v>11.249666346974069</c:v>
                </c:pt>
                <c:pt idx="178">
                  <c:v>11.173173609716386</c:v>
                </c:pt>
                <c:pt idx="179">
                  <c:v>11.070451711047472</c:v>
                </c:pt>
                <c:pt idx="180">
                  <c:v>10.944271909999244</c:v>
                </c:pt>
                <c:pt idx="181">
                  <c:v>10.797539856881002</c:v>
                </c:pt>
                <c:pt idx="182">
                  <c:v>10.633268040281507</c:v>
                </c:pt>
                <c:pt idx="183">
                  <c:v>10.454547360359948</c:v>
                </c:pt>
                <c:pt idx="184">
                  <c:v>10.264518082409234</c:v>
                </c:pt>
                <c:pt idx="185">
                  <c:v>10.066340430099615</c:v>
                </c:pt>
                <c:pt idx="186">
                  <c:v>9.8631650809329479</c:v>
                </c:pt>
                <c:pt idx="187">
                  <c:v>9.6581038272267357</c:v>
                </c:pt>
                <c:pt idx="188">
                  <c:v>9.4542006643988596</c:v>
                </c:pt>
                <c:pt idx="189">
                  <c:v>9.2544035644493476</c:v>
                </c:pt>
                <c:pt idx="190">
                  <c:v>9.0615371863720764</c:v>
                </c:pt>
                <c:pt idx="191">
                  <c:v>8.8782767668288241</c:v>
                </c:pt>
                <c:pt idx="192">
                  <c:v>8.7071234238580395</c:v>
                </c:pt>
                <c:pt idx="193">
                  <c:v>8.5503810937623044</c:v>
                </c:pt>
                <c:pt idx="194">
                  <c:v>8.4101353067362954</c:v>
                </c:pt>
                <c:pt idx="195">
                  <c:v>8.2882339903882567</c:v>
                </c:pt>
                <c:pt idx="196">
                  <c:v>8.1862704722207944</c:v>
                </c:pt>
                <c:pt idx="197">
                  <c:v>8.1055688325292365</c:v>
                </c:pt>
                <c:pt idx="198">
                  <c:v>8.0471717382245398</c:v>
                </c:pt>
                <c:pt idx="199">
                  <c:v>8.0118308659764743</c:v>
                </c:pt>
                <c:pt idx="200">
                  <c:v>8</c:v>
                </c:pt>
                <c:pt idx="201">
                  <c:v>8.0118308659764423</c:v>
                </c:pt>
                <c:pt idx="202">
                  <c:v>8.0471717382244687</c:v>
                </c:pt>
                <c:pt idx="203">
                  <c:v>8.1055688325291388</c:v>
                </c:pt>
                <c:pt idx="204">
                  <c:v>8.1862704722206594</c:v>
                </c:pt>
                <c:pt idx="205">
                  <c:v>8.2882339903880986</c:v>
                </c:pt>
                <c:pt idx="206">
                  <c:v>8.4101353067361018</c:v>
                </c:pt>
                <c:pt idx="207">
                  <c:v>8.5503810937620965</c:v>
                </c:pt>
                <c:pt idx="208">
                  <c:v>8.7071234238577997</c:v>
                </c:pt>
                <c:pt idx="209">
                  <c:v>8.8782767668285771</c:v>
                </c:pt>
                <c:pt idx="210">
                  <c:v>9.0615371863718011</c:v>
                </c:pt>
                <c:pt idx="211">
                  <c:v>9.2544035644490723</c:v>
                </c:pt>
                <c:pt idx="212">
                  <c:v>9.454200664398563</c:v>
                </c:pt>
                <c:pt idx="213">
                  <c:v>9.6581038272264497</c:v>
                </c:pt>
                <c:pt idx="214">
                  <c:v>9.8631650809326477</c:v>
                </c:pt>
                <c:pt idx="215">
                  <c:v>10.066340430099332</c:v>
                </c:pt>
                <c:pt idx="216">
                  <c:v>10.26451808240895</c:v>
                </c:pt>
                <c:pt idx="217">
                  <c:v>10.45454736035969</c:v>
                </c:pt>
                <c:pt idx="218">
                  <c:v>10.633268040281255</c:v>
                </c:pt>
                <c:pt idx="219">
                  <c:v>10.797539856880787</c:v>
                </c:pt>
                <c:pt idx="220">
                  <c:v>10.944271909999044</c:v>
                </c:pt>
                <c:pt idx="221">
                  <c:v>11.070451711047316</c:v>
                </c:pt>
                <c:pt idx="222">
                  <c:v>11.173173609716253</c:v>
                </c:pt>
                <c:pt idx="223">
                  <c:v>11.249666346973989</c:v>
                </c:pt>
                <c:pt idx="224">
                  <c:v>11.297319488051667</c:v>
                </c:pt>
                <c:pt idx="225">
                  <c:v>11.313708498984763</c:v>
                </c:pt>
              </c:numCache>
            </c:numRef>
          </c:xVal>
          <c:yVal>
            <c:numRef>
              <c:f>calculations!$AM$7:$AM$232</c:f>
              <c:numCache>
                <c:formatCode>General</c:formatCode>
                <c:ptCount val="226"/>
                <c:pt idx="0">
                  <c:v>0</c:v>
                </c:pt>
                <c:pt idx="1">
                  <c:v>4.9585566348225212E-4</c:v>
                </c:pt>
                <c:pt idx="2">
                  <c:v>3.9609760088619907E-3</c:v>
                </c:pt>
                <c:pt idx="3">
                  <c:v>1.3335335665254817E-2</c:v>
                </c:pt>
                <c:pt idx="4">
                  <c:v>3.1500592032939118E-2</c:v>
                </c:pt>
                <c:pt idx="5">
                  <c:v>6.1251581524583258E-2</c:v>
                </c:pt>
                <c:pt idx="6">
                  <c:v>0.10526859511270904</c:v>
                </c:pt>
                <c:pt idx="7">
                  <c:v>0.16609068214660455</c:v>
                </c:pt>
                <c:pt idx="8">
                  <c:v>0.24609022226350261</c:v>
                </c:pt>
                <c:pt idx="9">
                  <c:v>0.34744899394891277</c:v>
                </c:pt>
                <c:pt idx="10">
                  <c:v>0.472135954999579</c:v>
                </c:pt>
                <c:pt idx="11">
                  <c:v>0.62188693492772162</c:v>
                </c:pt>
                <c:pt idx="12">
                  <c:v>0.79818642235205672</c:v>
                </c:pt>
                <c:pt idx="13">
                  <c:v>1.0022516118004647</c:v>
                </c:pt>
                <c:pt idx="14">
                  <c:v>1.2350188542663465</c:v>
                </c:pt>
                <c:pt idx="15">
                  <c:v>1.4971326344940097</c:v>
                </c:pt>
                <c:pt idx="16">
                  <c:v>1.7889371755074965</c:v>
                </c:pt>
                <c:pt idx="17">
                  <c:v>2.1104707475415299</c:v>
                </c:pt>
                <c:pt idx="18">
                  <c:v>2.4614627344900488</c:v>
                </c:pt>
                <c:pt idx="19">
                  <c:v>2.8413334864705773</c:v>
                </c:pt>
                <c:pt idx="20">
                  <c:v>3.2491969623290653</c:v>
                </c:pt>
                <c:pt idx="21">
                  <c:v>3.6838661410997955</c:v>
                </c:pt>
                <c:pt idx="22">
                  <c:v>4.1438611568088248</c:v>
                </c:pt>
                <c:pt idx="23">
                  <c:v>4.6274200867855786</c:v>
                </c:pt>
                <c:pt idx="24">
                  <c:v>5.1325123000411113</c:v>
                </c:pt>
                <c:pt idx="25">
                  <c:v>5.6568542494923841</c:v>
                </c:pt>
                <c:pt idx="26">
                  <c:v>6.1979275700621859</c:v>
                </c:pt>
                <c:pt idx="27">
                  <c:v>6.7529993241569999</c:v>
                </c:pt>
                <c:pt idx="28">
                  <c:v>7.3191442169026173</c:v>
                </c:pt>
                <c:pt idx="29">
                  <c:v>7.8932685859691709</c:v>
                </c:pt>
                <c:pt idx="30">
                  <c:v>8.4721359549995885</c:v>
                </c:pt>
                <c:pt idx="31">
                  <c:v>9.0523939257085821</c:v>
                </c:pt>
                <c:pt idx="32">
                  <c:v>9.6306021717669719</c:v>
                </c:pt>
                <c:pt idx="33">
                  <c:v>10.203261287734819</c:v>
                </c:pt>
                <c:pt idx="34">
                  <c:v>10.76684223864363</c:v>
                </c:pt>
                <c:pt idx="35">
                  <c:v>11.317816150421347</c:v>
                </c:pt>
                <c:pt idx="36">
                  <c:v>11.852684178251664</c:v>
                </c:pt>
                <c:pt idx="37">
                  <c:v>12.368007189188953</c:v>
                </c:pt>
                <c:pt idx="38">
                  <c:v>12.86043499691932</c:v>
                </c:pt>
                <c:pt idx="39">
                  <c:v>13.326734890452204</c:v>
                </c:pt>
                <c:pt idx="40">
                  <c:v>13.763819204711748</c:v>
                </c:pt>
                <c:pt idx="41">
                  <c:v>14.168771689417934</c:v>
                </c:pt>
                <c:pt idx="42">
                  <c:v>14.538872443229229</c:v>
                </c:pt>
                <c:pt idx="43">
                  <c:v>14.871621192767741</c:v>
                </c:pt>
                <c:pt idx="44">
                  <c:v>15.164758710752331</c:v>
                </c:pt>
                <c:pt idx="45">
                  <c:v>15.416286183895132</c:v>
                </c:pt>
                <c:pt idx="46">
                  <c:v>15.624482359326747</c:v>
                </c:pt>
                <c:pt idx="47">
                  <c:v>15.787918317944737</c:v>
                </c:pt>
                <c:pt idx="48">
                  <c:v>15.905469744054018</c:v>
                </c:pt>
                <c:pt idx="49">
                  <c:v>15.976326582801102</c:v>
                </c:pt>
                <c:pt idx="50">
                  <c:v>16</c:v>
                </c:pt>
                <c:pt idx="51">
                  <c:v>15.976326582801097</c:v>
                </c:pt>
                <c:pt idx="52">
                  <c:v>15.905469744054008</c:v>
                </c:pt>
                <c:pt idx="53">
                  <c:v>15.787918317944726</c:v>
                </c:pt>
                <c:pt idx="54">
                  <c:v>15.624482359326731</c:v>
                </c:pt>
                <c:pt idx="55">
                  <c:v>15.416286183895117</c:v>
                </c:pt>
                <c:pt idx="56">
                  <c:v>15.164758710752311</c:v>
                </c:pt>
                <c:pt idx="57">
                  <c:v>14.871621192767718</c:v>
                </c:pt>
                <c:pt idx="58">
                  <c:v>14.538872443229202</c:v>
                </c:pt>
                <c:pt idx="59">
                  <c:v>14.168771689417904</c:v>
                </c:pt>
                <c:pt idx="60">
                  <c:v>13.763819204711716</c:v>
                </c:pt>
                <c:pt idx="61">
                  <c:v>13.326734890452165</c:v>
                </c:pt>
                <c:pt idx="62">
                  <c:v>12.860434996919283</c:v>
                </c:pt>
                <c:pt idx="63">
                  <c:v>12.368007189188909</c:v>
                </c:pt>
                <c:pt idx="64">
                  <c:v>11.85268417825162</c:v>
                </c:pt>
                <c:pt idx="65">
                  <c:v>11.31781615042131</c:v>
                </c:pt>
                <c:pt idx="66">
                  <c:v>10.766842238643587</c:v>
                </c:pt>
                <c:pt idx="67">
                  <c:v>10.203261287734787</c:v>
                </c:pt>
                <c:pt idx="68">
                  <c:v>9.6306021717669417</c:v>
                </c:pt>
                <c:pt idx="69">
                  <c:v>9.0523939257085537</c:v>
                </c:pt>
                <c:pt idx="70">
                  <c:v>8.4721359549995672</c:v>
                </c:pt>
                <c:pt idx="71">
                  <c:v>7.8932685859691496</c:v>
                </c:pt>
                <c:pt idx="72">
                  <c:v>7.3191442169026013</c:v>
                </c:pt>
                <c:pt idx="73">
                  <c:v>6.7529993241569883</c:v>
                </c:pt>
                <c:pt idx="74">
                  <c:v>6.197927570062177</c:v>
                </c:pt>
                <c:pt idx="75">
                  <c:v>5.6568542494923815</c:v>
                </c:pt>
                <c:pt idx="76">
                  <c:v>5.1325123000411113</c:v>
                </c:pt>
                <c:pt idx="77">
                  <c:v>4.6274200867855813</c:v>
                </c:pt>
                <c:pt idx="78">
                  <c:v>4.1438611568088319</c:v>
                </c:pt>
                <c:pt idx="79">
                  <c:v>3.6838661410998053</c:v>
                </c:pt>
                <c:pt idx="80">
                  <c:v>3.2491969623290764</c:v>
                </c:pt>
                <c:pt idx="81">
                  <c:v>2.8413334864705928</c:v>
                </c:pt>
                <c:pt idx="82">
                  <c:v>2.4614627344900639</c:v>
                </c:pt>
                <c:pt idx="83">
                  <c:v>2.1104707475415463</c:v>
                </c:pt>
                <c:pt idx="84">
                  <c:v>1.7889371755075136</c:v>
                </c:pt>
                <c:pt idx="85">
                  <c:v>1.4971326344940272</c:v>
                </c:pt>
                <c:pt idx="86">
                  <c:v>1.2350188542663634</c:v>
                </c:pt>
                <c:pt idx="87">
                  <c:v>1.0022516118004812</c:v>
                </c:pt>
                <c:pt idx="88">
                  <c:v>0.79818642235207193</c:v>
                </c:pt>
                <c:pt idx="89">
                  <c:v>0.62188693492773539</c:v>
                </c:pt>
                <c:pt idx="90">
                  <c:v>0.47213595499959143</c:v>
                </c:pt>
                <c:pt idx="91">
                  <c:v>0.34744899394892353</c:v>
                </c:pt>
                <c:pt idx="92">
                  <c:v>0.24609022226351177</c:v>
                </c:pt>
                <c:pt idx="93">
                  <c:v>0.16609068214661205</c:v>
                </c:pt>
                <c:pt idx="94">
                  <c:v>0.1052685951127149</c:v>
                </c:pt>
                <c:pt idx="95">
                  <c:v>6.1251581524587533E-2</c:v>
                </c:pt>
                <c:pt idx="96">
                  <c:v>3.1500592032941983E-2</c:v>
                </c:pt>
                <c:pt idx="97">
                  <c:v>1.3335335665256517E-2</c:v>
                </c:pt>
                <c:pt idx="98">
                  <c:v>3.9609760088627861E-3</c:v>
                </c:pt>
                <c:pt idx="99">
                  <c:v>4.9585566348245974E-4</c:v>
                </c:pt>
                <c:pt idx="100">
                  <c:v>1.5205040434993126E-42</c:v>
                </c:pt>
                <c:pt idx="101">
                  <c:v>-4.9585566348202769E-4</c:v>
                </c:pt>
                <c:pt idx="102">
                  <c:v>-3.9609760088610601E-3</c:v>
                </c:pt>
                <c:pt idx="103">
                  <c:v>-1.3335335665252657E-2</c:v>
                </c:pt>
                <c:pt idx="104">
                  <c:v>-3.1500592032935162E-2</c:v>
                </c:pt>
                <c:pt idx="105">
                  <c:v>-6.1251581524576944E-2</c:v>
                </c:pt>
                <c:pt idx="106">
                  <c:v>-0.10526859511269979</c:v>
                </c:pt>
                <c:pt idx="107">
                  <c:v>-0.1660906821465917</c:v>
                </c:pt>
                <c:pt idx="108">
                  <c:v>-0.24609022226348556</c:v>
                </c:pt>
                <c:pt idx="109">
                  <c:v>-0.34744899394889073</c:v>
                </c:pt>
                <c:pt idx="110">
                  <c:v>-0.4721359549995518</c:v>
                </c:pt>
                <c:pt idx="111">
                  <c:v>-0.62188693492768832</c:v>
                </c:pt>
                <c:pt idx="112">
                  <c:v>-0.79818642235201676</c:v>
                </c:pt>
                <c:pt idx="113">
                  <c:v>-1.0022516118004177</c:v>
                </c:pt>
                <c:pt idx="114">
                  <c:v>-1.2350188542662919</c:v>
                </c:pt>
                <c:pt idx="115">
                  <c:v>-1.4971326344939464</c:v>
                </c:pt>
                <c:pt idx="116">
                  <c:v>-1.7889371755074246</c:v>
                </c:pt>
                <c:pt idx="117">
                  <c:v>-2.1104707475414481</c:v>
                </c:pt>
                <c:pt idx="118">
                  <c:v>-2.4614627344899569</c:v>
                </c:pt>
                <c:pt idx="119">
                  <c:v>-2.8413334864704782</c:v>
                </c:pt>
                <c:pt idx="120">
                  <c:v>-3.2491969623289547</c:v>
                </c:pt>
                <c:pt idx="121">
                  <c:v>-3.6838661410996751</c:v>
                </c:pt>
                <c:pt idx="122">
                  <c:v>-4.1438611568086952</c:v>
                </c:pt>
                <c:pt idx="123">
                  <c:v>-4.6274200867854383</c:v>
                </c:pt>
                <c:pt idx="124">
                  <c:v>-5.1325123000409612</c:v>
                </c:pt>
                <c:pt idx="125">
                  <c:v>-5.6568542494922269</c:v>
                </c:pt>
                <c:pt idx="126">
                  <c:v>-6.1979275700620189</c:v>
                </c:pt>
                <c:pt idx="127">
                  <c:v>-6.7529993241568258</c:v>
                </c:pt>
                <c:pt idx="128">
                  <c:v>-7.319144216902437</c:v>
                </c:pt>
                <c:pt idx="129">
                  <c:v>-7.8932685859689835</c:v>
                </c:pt>
                <c:pt idx="130">
                  <c:v>-8.4721359549993966</c:v>
                </c:pt>
                <c:pt idx="131">
                  <c:v>-9.0523939257083867</c:v>
                </c:pt>
                <c:pt idx="132">
                  <c:v>-9.6306021717667729</c:v>
                </c:pt>
                <c:pt idx="133">
                  <c:v>-10.203261287734621</c:v>
                </c:pt>
                <c:pt idx="134">
                  <c:v>-10.766842238643429</c:v>
                </c:pt>
                <c:pt idx="135">
                  <c:v>-11.317816150421148</c:v>
                </c:pt>
                <c:pt idx="136">
                  <c:v>-11.852684178251469</c:v>
                </c:pt>
                <c:pt idx="137">
                  <c:v>-12.368007189188759</c:v>
                </c:pt>
                <c:pt idx="138">
                  <c:v>-12.860434996919134</c:v>
                </c:pt>
                <c:pt idx="139">
                  <c:v>-13.326734890452025</c:v>
                </c:pt>
                <c:pt idx="140">
                  <c:v>-13.763819204711579</c:v>
                </c:pt>
                <c:pt idx="141">
                  <c:v>-14.168771689417776</c:v>
                </c:pt>
                <c:pt idx="142">
                  <c:v>-14.538872443229081</c:v>
                </c:pt>
                <c:pt idx="143">
                  <c:v>-14.871621192767611</c:v>
                </c:pt>
                <c:pt idx="144">
                  <c:v>-15.164758710752219</c:v>
                </c:pt>
                <c:pt idx="145">
                  <c:v>-15.416286183895032</c:v>
                </c:pt>
                <c:pt idx="146">
                  <c:v>-15.624482359326663</c:v>
                </c:pt>
                <c:pt idx="147">
                  <c:v>-15.787918317944673</c:v>
                </c:pt>
                <c:pt idx="148">
                  <c:v>-15.905469744053976</c:v>
                </c:pt>
                <c:pt idx="149">
                  <c:v>-15.976326582801081</c:v>
                </c:pt>
                <c:pt idx="150">
                  <c:v>-16</c:v>
                </c:pt>
                <c:pt idx="151">
                  <c:v>-15.976326582801118</c:v>
                </c:pt>
                <c:pt idx="152">
                  <c:v>-15.905469744054056</c:v>
                </c:pt>
                <c:pt idx="153">
                  <c:v>-15.787918317944795</c:v>
                </c:pt>
                <c:pt idx="154">
                  <c:v>-15.624482359326826</c:v>
                </c:pt>
                <c:pt idx="155">
                  <c:v>-15.416286183895231</c:v>
                </c:pt>
                <c:pt idx="156">
                  <c:v>-15.16475871075245</c:v>
                </c:pt>
                <c:pt idx="157">
                  <c:v>-14.871621192767879</c:v>
                </c:pt>
                <c:pt idx="158">
                  <c:v>-14.538872443229389</c:v>
                </c:pt>
                <c:pt idx="159">
                  <c:v>-14.168771689418111</c:v>
                </c:pt>
                <c:pt idx="160">
                  <c:v>-13.763819204711941</c:v>
                </c:pt>
                <c:pt idx="161">
                  <c:v>-13.326734890452412</c:v>
                </c:pt>
                <c:pt idx="162">
                  <c:v>-12.860434996919546</c:v>
                </c:pt>
                <c:pt idx="163">
                  <c:v>-12.368007189189195</c:v>
                </c:pt>
                <c:pt idx="164">
                  <c:v>-11.852684178251922</c:v>
                </c:pt>
                <c:pt idx="165">
                  <c:v>-11.317816150421619</c:v>
                </c:pt>
                <c:pt idx="166">
                  <c:v>-10.766842238643907</c:v>
                </c:pt>
                <c:pt idx="167">
                  <c:v>-10.20326128773511</c:v>
                </c:pt>
                <c:pt idx="168">
                  <c:v>-9.6306021717672721</c:v>
                </c:pt>
                <c:pt idx="169">
                  <c:v>-9.0523939257088859</c:v>
                </c:pt>
                <c:pt idx="170">
                  <c:v>-8.472135954999894</c:v>
                </c:pt>
                <c:pt idx="171">
                  <c:v>-7.89326858596948</c:v>
                </c:pt>
                <c:pt idx="172">
                  <c:v>-7.3191442169029273</c:v>
                </c:pt>
                <c:pt idx="173">
                  <c:v>-6.7529993241573054</c:v>
                </c:pt>
                <c:pt idx="174">
                  <c:v>-6.1979275700624887</c:v>
                </c:pt>
                <c:pt idx="175">
                  <c:v>-5.6568542494926852</c:v>
                </c:pt>
                <c:pt idx="176">
                  <c:v>-5.1325123000414052</c:v>
                </c:pt>
                <c:pt idx="177">
                  <c:v>-4.6274200867858628</c:v>
                </c:pt>
                <c:pt idx="178">
                  <c:v>-4.1438611568091002</c:v>
                </c:pt>
                <c:pt idx="179">
                  <c:v>-3.6838661411000593</c:v>
                </c:pt>
                <c:pt idx="180">
                  <c:v>-3.2491969623293158</c:v>
                </c:pt>
                <c:pt idx="181">
                  <c:v>-2.8413334864708166</c:v>
                </c:pt>
                <c:pt idx="182">
                  <c:v>-2.4614627344902722</c:v>
                </c:pt>
                <c:pt idx="183">
                  <c:v>-2.1104707475417368</c:v>
                </c:pt>
                <c:pt idx="184">
                  <c:v>-1.7889371755076882</c:v>
                </c:pt>
                <c:pt idx="185">
                  <c:v>-1.4971326344941849</c:v>
                </c:pt>
                <c:pt idx="186">
                  <c:v>-1.2350188542665044</c:v>
                </c:pt>
                <c:pt idx="187">
                  <c:v>-1.0022516118006055</c:v>
                </c:pt>
                <c:pt idx="188">
                  <c:v>-0.79818642235218029</c:v>
                </c:pt>
                <c:pt idx="189">
                  <c:v>-0.62188693492782809</c:v>
                </c:pt>
                <c:pt idx="190">
                  <c:v>-0.47213595499966937</c:v>
                </c:pt>
                <c:pt idx="191">
                  <c:v>-0.34744899394898759</c:v>
                </c:pt>
                <c:pt idx="192">
                  <c:v>-0.2460902222635632</c:v>
                </c:pt>
                <c:pt idx="193">
                  <c:v>-0.1660906821466519</c:v>
                </c:pt>
                <c:pt idx="194">
                  <c:v>-0.10526859511274451</c:v>
                </c:pt>
                <c:pt idx="195">
                  <c:v>-6.1251581524608273E-2</c:v>
                </c:pt>
                <c:pt idx="196">
                  <c:v>-3.1500592032955362E-2</c:v>
                </c:pt>
                <c:pt idx="197">
                  <c:v>-1.3335335665264091E-2</c:v>
                </c:pt>
                <c:pt idx="198">
                  <c:v>-3.9609760088661636E-3</c:v>
                </c:pt>
                <c:pt idx="199">
                  <c:v>-4.9585566348330629E-4</c:v>
                </c:pt>
                <c:pt idx="200">
                  <c:v>-1.8102536473776762E-40</c:v>
                </c:pt>
                <c:pt idx="201">
                  <c:v>4.9585566348118114E-4</c:v>
                </c:pt>
                <c:pt idx="202">
                  <c:v>3.9609760088576825E-3</c:v>
                </c:pt>
                <c:pt idx="203">
                  <c:v>1.3335335665245088E-2</c:v>
                </c:pt>
                <c:pt idx="204">
                  <c:v>3.1500592032921784E-2</c:v>
                </c:pt>
                <c:pt idx="205">
                  <c:v>6.1251581524556169E-2</c:v>
                </c:pt>
                <c:pt idx="206">
                  <c:v>0.10526859511267019</c:v>
                </c:pt>
                <c:pt idx="207">
                  <c:v>0.16609068214655182</c:v>
                </c:pt>
                <c:pt idx="208">
                  <c:v>0.24609022226343408</c:v>
                </c:pt>
                <c:pt idx="209">
                  <c:v>0.34744899394882645</c:v>
                </c:pt>
                <c:pt idx="210">
                  <c:v>0.47213595499947369</c:v>
                </c:pt>
                <c:pt idx="211">
                  <c:v>0.62188693492759539</c:v>
                </c:pt>
                <c:pt idx="212">
                  <c:v>0.79818642235190873</c:v>
                </c:pt>
                <c:pt idx="213">
                  <c:v>1.0022516118002933</c:v>
                </c:pt>
                <c:pt idx="214">
                  <c:v>1.2350188542661509</c:v>
                </c:pt>
                <c:pt idx="215">
                  <c:v>1.497132634493789</c:v>
                </c:pt>
                <c:pt idx="216">
                  <c:v>1.7889371755072503</c:v>
                </c:pt>
                <c:pt idx="217">
                  <c:v>2.1104707475412563</c:v>
                </c:pt>
                <c:pt idx="218">
                  <c:v>2.4614627344897491</c:v>
                </c:pt>
                <c:pt idx="219">
                  <c:v>2.8413334864702544</c:v>
                </c:pt>
                <c:pt idx="220">
                  <c:v>3.2491969623287136</c:v>
                </c:pt>
                <c:pt idx="221">
                  <c:v>3.6838661410994207</c:v>
                </c:pt>
                <c:pt idx="222">
                  <c:v>4.1438611568084269</c:v>
                </c:pt>
                <c:pt idx="223">
                  <c:v>4.6274200867851567</c:v>
                </c:pt>
                <c:pt idx="224">
                  <c:v>5.1325123000406689</c:v>
                </c:pt>
                <c:pt idx="225">
                  <c:v>5.6568542494919232</c:v>
                </c:pt>
              </c:numCache>
            </c:numRef>
          </c:yVal>
          <c:smooth val="0"/>
        </c:ser>
        <c:ser>
          <c:idx val="1"/>
          <c:order val="1"/>
          <c:tx>
            <c:v>currentpos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rgbClr val="002060"/>
              </a:solidFill>
            </c:spPr>
          </c:marker>
          <c:xVal>
            <c:numRef>
              <c:f>calculations!$AM$1:$AM$2</c:f>
              <c:numCache>
                <c:formatCode>General</c:formatCode>
                <c:ptCount val="2"/>
                <c:pt idx="0">
                  <c:v>-8.0122217193636693</c:v>
                </c:pt>
                <c:pt idx="1">
                  <c:v>-8.0122217193636693</c:v>
                </c:pt>
              </c:numCache>
            </c:numRef>
          </c:xVal>
          <c:yVal>
            <c:numRef>
              <c:f>calculations!$AN$1:$AN$2</c:f>
              <c:numCache>
                <c:formatCode>General</c:formatCode>
                <c:ptCount val="2"/>
                <c:pt idx="0">
                  <c:v>-5.2064882833074435E-4</c:v>
                </c:pt>
                <c:pt idx="1">
                  <c:v>-5.2064882833074435E-4</c:v>
                </c:pt>
              </c:numCache>
            </c:numRef>
          </c:yVal>
          <c:smooth val="0"/>
        </c:ser>
        <c:ser>
          <c:idx val="2"/>
          <c:order val="2"/>
          <c:tx>
            <c:v>curvature</c:v>
          </c:tx>
          <c:spPr>
            <a:ln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calculations!$AY$9:$AY$89</c:f>
              <c:numCache>
                <c:formatCode>General</c:formatCode>
                <c:ptCount val="81"/>
                <c:pt idx="0">
                  <c:v>-8.3708815119381548</c:v>
                </c:pt>
                <c:pt idx="1">
                  <c:v>-8.3697005133085867</c:v>
                </c:pt>
                <c:pt idx="2">
                  <c:v>-8.3661647986691516</c:v>
                </c:pt>
                <c:pt idx="3">
                  <c:v>-8.3602961668763456</c:v>
                </c:pt>
                <c:pt idx="4">
                  <c:v>-8.3521307999966936</c:v>
                </c:pt>
                <c:pt idx="5">
                  <c:v>-8.341719040232265</c:v>
                </c:pt>
                <c:pt idx="6">
                  <c:v>-8.3291250795442711</c:v>
                </c:pt>
                <c:pt idx="7">
                  <c:v>-8.3144265638882686</c:v>
                </c:pt>
                <c:pt idx="8">
                  <c:v>-8.29771411450103</c:v>
                </c:pt>
                <c:pt idx="9">
                  <c:v>-8.2790907691904803</c:v>
                </c:pt>
                <c:pt idx="10">
                  <c:v>-8.258671347073351</c:v>
                </c:pt>
                <c:pt idx="11">
                  <c:v>-8.236581740677142</c:v>
                </c:pt>
                <c:pt idx="12">
                  <c:v>-8.2129581397708229</c:v>
                </c:pt>
                <c:pt idx="13">
                  <c:v>-8.1879461917096261</c:v>
                </c:pt>
                <c:pt idx="14">
                  <c:v>-8.1617001034706664</c:v>
                </c:pt>
                <c:pt idx="15">
                  <c:v>-8.1343816909156459</c:v>
                </c:pt>
                <c:pt idx="16">
                  <c:v>-8.1061593811422625</c:v>
                </c:pt>
                <c:pt idx="17">
                  <c:v>-8.0772071740751379</c:v>
                </c:pt>
                <c:pt idx="18">
                  <c:v>-8.0477035696984274</c:v>
                </c:pt>
                <c:pt idx="19">
                  <c:v>-8.0178304675440568</c:v>
                </c:pt>
                <c:pt idx="20">
                  <c:v>-7.9877720452206216</c:v>
                </c:pt>
                <c:pt idx="21">
                  <c:v>-7.9577136228971872</c:v>
                </c:pt>
                <c:pt idx="22">
                  <c:v>-7.9278405207428158</c:v>
                </c:pt>
                <c:pt idx="23">
                  <c:v>-7.8983369163661052</c:v>
                </c:pt>
                <c:pt idx="24">
                  <c:v>-7.8693847092989806</c:v>
                </c:pt>
                <c:pt idx="25">
                  <c:v>-7.8411623995255963</c:v>
                </c:pt>
                <c:pt idx="26">
                  <c:v>-7.8138439869705767</c:v>
                </c:pt>
                <c:pt idx="27">
                  <c:v>-7.7875978987316179</c:v>
                </c:pt>
                <c:pt idx="28">
                  <c:v>-7.7625859506704211</c:v>
                </c:pt>
                <c:pt idx="29">
                  <c:v>-7.738962349764102</c:v>
                </c:pt>
                <c:pt idx="30">
                  <c:v>-7.7168727433678912</c:v>
                </c:pt>
                <c:pt idx="31">
                  <c:v>-7.696453321250762</c:v>
                </c:pt>
                <c:pt idx="32">
                  <c:v>-7.6778299759402131</c:v>
                </c:pt>
                <c:pt idx="33">
                  <c:v>-7.6611175265529745</c:v>
                </c:pt>
                <c:pt idx="34">
                  <c:v>-7.6464190108969721</c:v>
                </c:pt>
                <c:pt idx="35">
                  <c:v>-7.6338250502089782</c:v>
                </c:pt>
                <c:pt idx="36">
                  <c:v>-7.6234132904445495</c:v>
                </c:pt>
                <c:pt idx="37">
                  <c:v>-7.6152479235648967</c:v>
                </c:pt>
                <c:pt idx="38">
                  <c:v>-7.6093792917720924</c:v>
                </c:pt>
                <c:pt idx="39">
                  <c:v>-7.6058435771326574</c:v>
                </c:pt>
                <c:pt idx="40">
                  <c:v>-7.6046625785030875</c:v>
                </c:pt>
                <c:pt idx="41">
                  <c:v>-7.6058435771326574</c:v>
                </c:pt>
                <c:pt idx="42">
                  <c:v>-7.6093792917720924</c:v>
                </c:pt>
                <c:pt idx="43">
                  <c:v>-7.6152479235648967</c:v>
                </c:pt>
                <c:pt idx="44">
                  <c:v>-7.6234132904445495</c:v>
                </c:pt>
                <c:pt idx="45">
                  <c:v>-7.6338250502089782</c:v>
                </c:pt>
                <c:pt idx="46">
                  <c:v>-7.6464190108969721</c:v>
                </c:pt>
                <c:pt idx="47">
                  <c:v>-7.6611175265529745</c:v>
                </c:pt>
                <c:pt idx="48">
                  <c:v>-7.6778299759402131</c:v>
                </c:pt>
                <c:pt idx="49">
                  <c:v>-7.696453321250762</c:v>
                </c:pt>
                <c:pt idx="50">
                  <c:v>-7.7168727433678912</c:v>
                </c:pt>
                <c:pt idx="51">
                  <c:v>-7.7389623497641011</c:v>
                </c:pt>
                <c:pt idx="52">
                  <c:v>-7.7625859506704211</c:v>
                </c:pt>
                <c:pt idx="53">
                  <c:v>-7.7875978987316179</c:v>
                </c:pt>
                <c:pt idx="54">
                  <c:v>-7.8138439869705776</c:v>
                </c:pt>
                <c:pt idx="55">
                  <c:v>-7.8411623995255972</c:v>
                </c:pt>
                <c:pt idx="56">
                  <c:v>-7.8693847092989806</c:v>
                </c:pt>
                <c:pt idx="57">
                  <c:v>-7.8983369163661061</c:v>
                </c:pt>
                <c:pt idx="58">
                  <c:v>-7.9278405207428166</c:v>
                </c:pt>
                <c:pt idx="59">
                  <c:v>-7.9577136228971881</c:v>
                </c:pt>
                <c:pt idx="60">
                  <c:v>-7.9877720452206225</c:v>
                </c:pt>
                <c:pt idx="61">
                  <c:v>-8.0178304675440568</c:v>
                </c:pt>
                <c:pt idx="62">
                  <c:v>-8.0477035696984291</c:v>
                </c:pt>
                <c:pt idx="63">
                  <c:v>-8.0772071740751397</c:v>
                </c:pt>
                <c:pt idx="64">
                  <c:v>-8.1061593811422643</c:v>
                </c:pt>
                <c:pt idx="65">
                  <c:v>-8.1343816909156494</c:v>
                </c:pt>
                <c:pt idx="66">
                  <c:v>-8.1617001034706682</c:v>
                </c:pt>
                <c:pt idx="67">
                  <c:v>-8.1879461917096279</c:v>
                </c:pt>
                <c:pt idx="68">
                  <c:v>-8.2129581397708247</c:v>
                </c:pt>
                <c:pt idx="69">
                  <c:v>-8.2365817406771438</c:v>
                </c:pt>
                <c:pt idx="70">
                  <c:v>-8.2586713470733546</c:v>
                </c:pt>
                <c:pt idx="71">
                  <c:v>-8.2790907691904838</c:v>
                </c:pt>
                <c:pt idx="72">
                  <c:v>-8.2977141145010318</c:v>
                </c:pt>
                <c:pt idx="73">
                  <c:v>-8.3144265638882704</c:v>
                </c:pt>
                <c:pt idx="74">
                  <c:v>-8.3291250795442728</c:v>
                </c:pt>
                <c:pt idx="75">
                  <c:v>-8.3417190402322667</c:v>
                </c:pt>
                <c:pt idx="76">
                  <c:v>-8.3521307999966954</c:v>
                </c:pt>
                <c:pt idx="77">
                  <c:v>-8.3602961668763474</c:v>
                </c:pt>
                <c:pt idx="78">
                  <c:v>-8.3661647986691516</c:v>
                </c:pt>
                <c:pt idx="79">
                  <c:v>-8.3697005133085867</c:v>
                </c:pt>
                <c:pt idx="80">
                  <c:v>-8.3708815119381548</c:v>
                </c:pt>
              </c:numCache>
            </c:numRef>
          </c:xVal>
          <c:yVal>
            <c:numRef>
              <c:f>calculations!$AZ$9:$AZ$89</c:f>
              <c:numCache>
                <c:formatCode>General</c:formatCode>
                <c:ptCount val="81"/>
                <c:pt idx="0">
                  <c:v>-0.38284914230336864</c:v>
                </c:pt>
                <c:pt idx="1">
                  <c:v>-0.41290756462680328</c:v>
                </c:pt>
                <c:pt idx="2">
                  <c:v>-0.44278066678117423</c:v>
                </c:pt>
                <c:pt idx="3">
                  <c:v>-0.47228427115788524</c:v>
                </c:pt>
                <c:pt idx="4">
                  <c:v>-0.50123647822500994</c:v>
                </c:pt>
                <c:pt idx="5">
                  <c:v>-0.52945878799839363</c:v>
                </c:pt>
                <c:pt idx="6">
                  <c:v>-0.55677720055341318</c:v>
                </c:pt>
                <c:pt idx="7">
                  <c:v>-0.58302328879237275</c:v>
                </c:pt>
                <c:pt idx="8">
                  <c:v>-0.60803523685356919</c:v>
                </c:pt>
                <c:pt idx="9">
                  <c:v>-0.63165883775988863</c:v>
                </c:pt>
                <c:pt idx="10">
                  <c:v>-0.6537484441560989</c:v>
                </c:pt>
                <c:pt idx="11">
                  <c:v>-0.674167866273228</c:v>
                </c:pt>
                <c:pt idx="12">
                  <c:v>-0.69279121158377699</c:v>
                </c:pt>
                <c:pt idx="13">
                  <c:v>-0.70950366097101547</c:v>
                </c:pt>
                <c:pt idx="14">
                  <c:v>-0.7242021766270178</c:v>
                </c:pt>
                <c:pt idx="15">
                  <c:v>-0.73679613731501237</c:v>
                </c:pt>
                <c:pt idx="16">
                  <c:v>-0.74720789707944069</c:v>
                </c:pt>
                <c:pt idx="17">
                  <c:v>-0.75537326395909354</c:v>
                </c:pt>
                <c:pt idx="18">
                  <c:v>-0.76124189575189805</c:v>
                </c:pt>
                <c:pt idx="19">
                  <c:v>-0.76477761039133318</c:v>
                </c:pt>
                <c:pt idx="20">
                  <c:v>-0.76595860902090274</c:v>
                </c:pt>
                <c:pt idx="21">
                  <c:v>-0.76477761039133318</c:v>
                </c:pt>
                <c:pt idx="22">
                  <c:v>-0.76124189575189805</c:v>
                </c:pt>
                <c:pt idx="23">
                  <c:v>-0.75537326395909354</c:v>
                </c:pt>
                <c:pt idx="24">
                  <c:v>-0.74720789707944069</c:v>
                </c:pt>
                <c:pt idx="25">
                  <c:v>-0.73679613731501237</c:v>
                </c:pt>
                <c:pt idx="26">
                  <c:v>-0.72420217662701791</c:v>
                </c:pt>
                <c:pt idx="27">
                  <c:v>-0.70950366097101547</c:v>
                </c:pt>
                <c:pt idx="28">
                  <c:v>-0.69279121158377699</c:v>
                </c:pt>
                <c:pt idx="29">
                  <c:v>-0.674167866273228</c:v>
                </c:pt>
                <c:pt idx="30">
                  <c:v>-0.6537484441560989</c:v>
                </c:pt>
                <c:pt idx="31">
                  <c:v>-0.63165883775988863</c:v>
                </c:pt>
                <c:pt idx="32">
                  <c:v>-0.60803523685356931</c:v>
                </c:pt>
                <c:pt idx="33">
                  <c:v>-0.58302328879237275</c:v>
                </c:pt>
                <c:pt idx="34">
                  <c:v>-0.55677720055341318</c:v>
                </c:pt>
                <c:pt idx="35">
                  <c:v>-0.52945878799839374</c:v>
                </c:pt>
                <c:pt idx="36">
                  <c:v>-0.50123647822501005</c:v>
                </c:pt>
                <c:pt idx="37">
                  <c:v>-0.47228427115788529</c:v>
                </c:pt>
                <c:pt idx="38">
                  <c:v>-0.44278066678117423</c:v>
                </c:pt>
                <c:pt idx="39">
                  <c:v>-0.41290756462680334</c:v>
                </c:pt>
                <c:pt idx="40">
                  <c:v>-0.38284914230336869</c:v>
                </c:pt>
                <c:pt idx="41">
                  <c:v>-0.35279071997993405</c:v>
                </c:pt>
                <c:pt idx="42">
                  <c:v>-0.32291761782556311</c:v>
                </c:pt>
                <c:pt idx="43">
                  <c:v>-0.2934140134488521</c:v>
                </c:pt>
                <c:pt idx="44">
                  <c:v>-0.26446180638172734</c:v>
                </c:pt>
                <c:pt idx="45">
                  <c:v>-0.23623949660834362</c:v>
                </c:pt>
                <c:pt idx="46">
                  <c:v>-0.20892108405332413</c:v>
                </c:pt>
                <c:pt idx="47">
                  <c:v>-0.18267499581436458</c:v>
                </c:pt>
                <c:pt idx="48">
                  <c:v>-0.15766304775316808</c:v>
                </c:pt>
                <c:pt idx="49">
                  <c:v>-0.13403944684684874</c:v>
                </c:pt>
                <c:pt idx="50">
                  <c:v>-0.11194984045063838</c:v>
                </c:pt>
                <c:pt idx="51">
                  <c:v>-9.1530418333509389E-2</c:v>
                </c:pt>
                <c:pt idx="52">
                  <c:v>-7.2907073022960345E-2</c:v>
                </c:pt>
                <c:pt idx="53">
                  <c:v>-5.6194623635721697E-2</c:v>
                </c:pt>
                <c:pt idx="54">
                  <c:v>-4.149610797971931E-2</c:v>
                </c:pt>
                <c:pt idx="55">
                  <c:v>-2.8902147291724745E-2</c:v>
                </c:pt>
                <c:pt idx="56">
                  <c:v>-1.8490387527296426E-2</c:v>
                </c:pt>
                <c:pt idx="57">
                  <c:v>-1.0325020647643512E-2</c:v>
                </c:pt>
                <c:pt idx="58">
                  <c:v>-4.4563888548391772E-3</c:v>
                </c:pt>
                <c:pt idx="59">
                  <c:v>-9.2067421540398264E-4</c:v>
                </c:pt>
                <c:pt idx="60">
                  <c:v>2.6032441416540264E-4</c:v>
                </c:pt>
                <c:pt idx="61">
                  <c:v>-9.2067421540420469E-4</c:v>
                </c:pt>
                <c:pt idx="62">
                  <c:v>-4.4563888548395103E-3</c:v>
                </c:pt>
                <c:pt idx="63">
                  <c:v>-1.0325020647644123E-2</c:v>
                </c:pt>
                <c:pt idx="64">
                  <c:v>-1.8490387527297258E-2</c:v>
                </c:pt>
                <c:pt idx="65">
                  <c:v>-2.8902147291725744E-2</c:v>
                </c:pt>
                <c:pt idx="66">
                  <c:v>-4.1496107979720476E-2</c:v>
                </c:pt>
                <c:pt idx="67">
                  <c:v>-5.6194623635723084E-2</c:v>
                </c:pt>
                <c:pt idx="68">
                  <c:v>-7.2907073022961844E-2</c:v>
                </c:pt>
                <c:pt idx="69">
                  <c:v>-9.153041833351111E-2</c:v>
                </c:pt>
                <c:pt idx="70">
                  <c:v>-0.11194984045064049</c:v>
                </c:pt>
                <c:pt idx="71">
                  <c:v>-0.1340394468468511</c:v>
                </c:pt>
                <c:pt idx="72">
                  <c:v>-0.15766304775317072</c:v>
                </c:pt>
                <c:pt idx="73">
                  <c:v>-0.18267499581436747</c:v>
                </c:pt>
                <c:pt idx="74">
                  <c:v>-0.20892108405332735</c:v>
                </c:pt>
                <c:pt idx="75">
                  <c:v>-0.23623949660834712</c:v>
                </c:pt>
                <c:pt idx="76">
                  <c:v>-0.26446180638173111</c:v>
                </c:pt>
                <c:pt idx="77">
                  <c:v>-0.29341401344885609</c:v>
                </c:pt>
                <c:pt idx="78">
                  <c:v>-0.32291761782556733</c:v>
                </c:pt>
                <c:pt idx="79">
                  <c:v>-0.35279071997993849</c:v>
                </c:pt>
                <c:pt idx="80">
                  <c:v>-0.3828491423033733</c:v>
                </c:pt>
              </c:numCache>
            </c:numRef>
          </c:yVal>
          <c:smooth val="0"/>
        </c:ser>
        <c:ser>
          <c:idx val="3"/>
          <c:order val="3"/>
          <c:tx>
            <c:v>vxvy</c:v>
          </c:tx>
          <c:marker>
            <c:symbol val="none"/>
          </c:marker>
          <c:xVal>
            <c:numRef>
              <c:f>calculations!$BC$5:$BC$9</c:f>
              <c:numCache>
                <c:formatCode>General</c:formatCode>
                <c:ptCount val="5"/>
                <c:pt idx="0" formatCode="0.00000">
                  <c:v>-8.0122217193636693</c:v>
                </c:pt>
                <c:pt idx="1">
                  <c:v>-11.006106183384977</c:v>
                </c:pt>
                <c:pt idx="2" formatCode="0.00">
                  <c:v>-10.697144882642077</c:v>
                </c:pt>
                <c:pt idx="3" formatCode="0.00">
                  <c:v>-10.716290591323617</c:v>
                </c:pt>
                <c:pt idx="4">
                  <c:v>-11.006106183384977</c:v>
                </c:pt>
              </c:numCache>
            </c:numRef>
          </c:xVal>
          <c:yVal>
            <c:numRef>
              <c:f>calculations!$BD$5:$BD$9</c:f>
              <c:numCache>
                <c:formatCode>General</c:formatCode>
                <c:ptCount val="5"/>
                <c:pt idx="0" formatCode="0.00000">
                  <c:v>-5.2064882833074435E-4</c:v>
                </c:pt>
                <c:pt idx="1">
                  <c:v>-0.19197773564373607</c:v>
                </c:pt>
                <c:pt idx="2" formatCode="0.00">
                  <c:v>-0.32252625016326097</c:v>
                </c:pt>
                <c:pt idx="3" formatCode="0.00">
                  <c:v>-2.3137803761130109E-2</c:v>
                </c:pt>
                <c:pt idx="4">
                  <c:v>-0.19197773564373607</c:v>
                </c:pt>
              </c:numCache>
            </c:numRef>
          </c:yVal>
          <c:smooth val="0"/>
        </c:ser>
        <c:ser>
          <c:idx val="4"/>
          <c:order val="4"/>
          <c:tx>
            <c:v>accel</c:v>
          </c:tx>
          <c:marker>
            <c:symbol val="none"/>
          </c:marker>
          <c:xVal>
            <c:numRef>
              <c:f>calculations!$BG$3:$BG$7</c:f>
              <c:numCache>
                <c:formatCode>General</c:formatCode>
                <c:ptCount val="5"/>
                <c:pt idx="0">
                  <c:v>-8.0122217193636693</c:v>
                </c:pt>
                <c:pt idx="1">
                  <c:v>-6.5129863562508632</c:v>
                </c:pt>
                <c:pt idx="2" formatCode="0.00">
                  <c:v>-5.4907053175853937</c:v>
                </c:pt>
                <c:pt idx="3" formatCode="0.00">
                  <c:v>-7.8351144675388928</c:v>
                </c:pt>
                <c:pt idx="4">
                  <c:v>-6.5129863562508632</c:v>
                </c:pt>
              </c:numCache>
            </c:numRef>
          </c:xVal>
          <c:yVal>
            <c:numRef>
              <c:f>calculations!$BH$3:$BH$7</c:f>
              <c:numCache>
                <c:formatCode>General</c:formatCode>
                <c:ptCount val="5"/>
                <c:pt idx="0">
                  <c:v>-5.2064882833074435E-4</c:v>
                </c:pt>
                <c:pt idx="1">
                  <c:v>-23.444612148363323</c:v>
                </c:pt>
                <c:pt idx="2" formatCode="0.00">
                  <c:v>-21.025241230254185</c:v>
                </c:pt>
                <c:pt idx="3" formatCode="0.00">
                  <c:v>-21.175164766565462</c:v>
                </c:pt>
                <c:pt idx="4">
                  <c:v>-23.444612148363323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914304"/>
        <c:axId val="250915840"/>
      </c:scatterChart>
      <c:valAx>
        <c:axId val="250914304"/>
        <c:scaling>
          <c:orientation val="minMax"/>
          <c:max val="20"/>
          <c:min val="-20"/>
        </c:scaling>
        <c:delete val="0"/>
        <c:axPos val="b"/>
        <c:numFmt formatCode="General" sourceLinked="1"/>
        <c:majorTickMark val="out"/>
        <c:minorTickMark val="none"/>
        <c:tickLblPos val="nextTo"/>
        <c:crossAx val="250915840"/>
        <c:crosses val="autoZero"/>
        <c:crossBetween val="midCat"/>
      </c:valAx>
      <c:valAx>
        <c:axId val="250915840"/>
        <c:scaling>
          <c:orientation val="minMax"/>
          <c:max val="20"/>
          <c:min val="-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9143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85933543044307E-2"/>
          <c:y val="1.4371722520538515E-2"/>
          <c:w val="0.92120931936308403"/>
          <c:h val="0.9477060819374733"/>
        </c:manualLayout>
      </c:layout>
      <c:scatterChart>
        <c:scatterStyle val="lineMarker"/>
        <c:varyColors val="0"/>
        <c:ser>
          <c:idx val="0"/>
          <c:order val="0"/>
          <c:tx>
            <c:v>xy</c:v>
          </c:tx>
          <c:marker>
            <c:symbol val="none"/>
          </c:marker>
          <c:xVal>
            <c:numRef>
              <c:f>calculations2!$M$4:$M$236</c:f>
              <c:numCache>
                <c:formatCode>General</c:formatCode>
                <c:ptCount val="233"/>
                <c:pt idx="0">
                  <c:v>4</c:v>
                </c:pt>
                <c:pt idx="1">
                  <c:v>3.9940767774885493</c:v>
                </c:pt>
                <c:pt idx="2">
                  <c:v>3.9762896522019022</c:v>
                </c:pt>
                <c:pt idx="3">
                  <c:v>3.9465867052694636</c:v>
                </c:pt>
                <c:pt idx="4">
                  <c:v>3.9048829146235895</c:v>
                </c:pt>
                <c:pt idx="5">
                  <c:v>3.8510624007942171</c:v>
                </c:pt>
                <c:pt idx="6">
                  <c:v>3.7849815346446034</c:v>
                </c:pt>
                <c:pt idx="7">
                  <c:v>3.7064728710992809</c:v>
                </c:pt>
                <c:pt idx="8">
                  <c:v>3.6153498632508234</c:v>
                </c:pt>
                <c:pt idx="9">
                  <c:v>3.5114123020149313</c:v>
                </c:pt>
                <c:pt idx="10">
                  <c:v>3.3944524178243261</c:v>
                </c:pt>
                <c:pt idx="11">
                  <c:v>3.2642615727971207</c:v>
                </c:pt>
                <c:pt idx="12">
                  <c:v>3.1206374644646449</c:v>
                </c:pt>
                <c:pt idx="13">
                  <c:v>2.9633917555709655</c:v>
                </c:pt>
                <c:pt idx="14">
                  <c:v>2.7923580387277696</c:v>
                </c:pt>
                <c:pt idx="15">
                  <c:v>2.6074000398825889</c:v>
                </c:pt>
                <c:pt idx="16">
                  <c:v>2.4084199606856198</c:v>
                </c:pt>
                <c:pt idx="17">
                  <c:v>2.1953668569620919</c:v>
                </c:pt>
                <c:pt idx="18">
                  <c:v>1.9682449486451596</c:v>
                </c:pt>
                <c:pt idx="19">
                  <c:v>1.7271217557213849</c:v>
                </c:pt>
                <c:pt idx="20">
                  <c:v>1.4721359549995787</c:v>
                </c:pt>
                <c:pt idx="21">
                  <c:v>1.2035048538370179</c:v>
                </c:pt>
                <c:pt idx="22">
                  <c:v>0.92153137933764762</c:v>
                </c:pt>
                <c:pt idx="23">
                  <c:v>0.62661048495777405</c:v>
                </c:pt>
                <c:pt idx="24">
                  <c:v>0.31923488088906082</c:v>
                </c:pt>
                <c:pt idx="25">
                  <c:v>-3.1281623419019948E-15</c:v>
                </c:pt>
                <c:pt idx="26">
                  <c:v>-0.33039188254030966</c:v>
                </c:pt>
                <c:pt idx="27">
                  <c:v>-0.67112845061261828</c:v>
                </c:pt>
                <c:pt idx="28">
                  <c:v>-1.0212851360954542</c:v>
                </c:pt>
                <c:pt idx="29">
                  <c:v>-1.3798239532568344</c:v>
                </c:pt>
                <c:pt idx="30">
                  <c:v>-1.7455934269942246</c:v>
                </c:pt>
                <c:pt idx="31">
                  <c:v>-2.1173296533041968</c:v>
                </c:pt>
                <c:pt idx="32">
                  <c:v>-2.4936585198496251</c:v>
                </c:pt>
                <c:pt idx="33">
                  <c:v>-2.8730991035830082</c:v>
                </c:pt>
                <c:pt idx="34">
                  <c:v>-3.2540682511788672</c:v>
                </c:pt>
                <c:pt idx="35">
                  <c:v>-3.6348863366286106</c:v>
                </c:pt>
                <c:pt idx="36">
                  <c:v>-4.0137841788624087</c:v>
                </c:pt>
                <c:pt idx="37">
                  <c:v>-4.3889110907906277</c:v>
                </c:pt>
                <c:pt idx="38">
                  <c:v>-4.758344019808618</c:v>
                </c:pt>
                <c:pt idx="39">
                  <c:v>-5.1200977286890179</c:v>
                </c:pt>
                <c:pt idx="40">
                  <c:v>-5.4721359549995894</c:v>
                </c:pt>
                <c:pt idx="41">
                  <c:v>-5.8123834768336691</c:v>
                </c:pt>
                <c:pt idx="42">
                  <c:v>-6.1387390028232502</c:v>
                </c:pt>
                <c:pt idx="43">
                  <c:v>-6.4490887952152978</c:v>
                </c:pt>
                <c:pt idx="44">
                  <c:v>-6.7413209263194762</c:v>
                </c:pt>
                <c:pt idx="45">
                  <c:v>-7.0133400609626051</c:v>
                </c:pt>
                <c:pt idx="46">
                  <c:v>-7.2630826507883093</c:v>
                </c:pt>
                <c:pt idx="47">
                  <c:v>-7.4885324203880872</c:v>
                </c:pt>
                <c:pt idx="48">
                  <c:v>-7.6877360204030074</c:v>
                </c:pt>
                <c:pt idx="49">
                  <c:v>-7.8588187189454066</c:v>
                </c:pt>
                <c:pt idx="50">
                  <c:v>-8.0000000000000053</c:v>
                </c:pt>
                <c:pt idx="51">
                  <c:v>-8.1096089359069481</c:v>
                </c:pt>
                <c:pt idx="52">
                  <c:v>-8.1860992006286484</c:v>
                </c:pt>
                <c:pt idx="53">
                  <c:v>-8.2280635912709403</c:v>
                </c:pt>
                <c:pt idx="54">
                  <c:v>-8.234247927269795</c:v>
                </c:pt>
                <c:pt idx="55">
                  <c:v>-8.2035641997598585</c:v>
                </c:pt>
                <c:pt idx="56">
                  <c:v>-8.1351028478925507</c:v>
                </c:pt>
                <c:pt idx="57">
                  <c:v>-8.0281440442410172</c:v>
                </c:pt>
                <c:pt idx="58">
                  <c:v>-7.882167877878568</c:v>
                </c:pt>
                <c:pt idx="59">
                  <c:v>-7.6968633311985704</c:v>
                </c:pt>
                <c:pt idx="60">
                  <c:v>-7.4721359549995672</c:v>
                </c:pt>
                <c:pt idx="61">
                  <c:v>-7.2081141557236021</c:v>
                </c:pt>
                <c:pt idx="62">
                  <c:v>-6.9051540189339571</c:v>
                </c:pt>
                <c:pt idx="63">
                  <c:v>-6.5638426040683777</c:v>
                </c:pt>
                <c:pt idx="64">
                  <c:v>-6.1849996571166113</c:v>
                </c:pt>
                <c:pt idx="65">
                  <c:v>-5.769677700050944</c:v>
                </c:pt>
                <c:pt idx="66">
                  <c:v>-5.3191604684850633</c:v>
                </c:pt>
                <c:pt idx="67">
                  <c:v>-4.8349596820444223</c:v>
                </c:pt>
                <c:pt idx="68">
                  <c:v>-4.3188101451915237</c:v>
                </c:pt>
                <c:pt idx="69">
                  <c:v>-3.7726631896506397</c:v>
                </c:pt>
                <c:pt idx="70">
                  <c:v>-3.1986784830049255</c:v>
                </c:pt>
                <c:pt idx="71">
                  <c:v>-2.5992142413808352</c:v>
                </c:pt>
                <c:pt idx="72">
                  <c:v>-1.976815897276136</c:v>
                </c:pt>
                <c:pt idx="73">
                  <c:v>-1.3342032864162485</c:v>
                </c:pt>
                <c:pt idx="74">
                  <c:v>-0.67425642992870627</c:v>
                </c:pt>
                <c:pt idx="75">
                  <c:v>-1.9899646141460076E-15</c:v>
                </c:pt>
                <c:pt idx="76">
                  <c:v>0.68541343157994461</c:v>
                </c:pt>
                <c:pt idx="77">
                  <c:v>1.3787212520710816</c:v>
                </c:pt>
                <c:pt idx="78">
                  <c:v>2.0765696540339311</c:v>
                </c:pt>
                <c:pt idx="79">
                  <c:v>2.7755333408006395</c:v>
                </c:pt>
                <c:pt idx="80">
                  <c:v>3.4721359549995578</c:v>
                </c:pt>
                <c:pt idx="81">
                  <c:v>4.1628710872334374</c:v>
                </c:pt>
                <c:pt idx="82">
                  <c:v>4.844223716395974</c:v>
                </c:pt>
                <c:pt idx="83">
                  <c:v>5.5126919286653209</c:v>
                </c:pt>
                <c:pt idx="84">
                  <c:v>6.1648087589782916</c:v>
                </c:pt>
                <c:pt idx="85">
                  <c:v>6.7971639967969457</c:v>
                </c:pt>
                <c:pt idx="86">
                  <c:v>7.4064257972512273</c:v>
                </c:pt>
                <c:pt idx="87">
                  <c:v>7.9893619392880133</c:v>
                </c:pt>
                <c:pt idx="88">
                  <c:v>8.5428605742778991</c:v>
                </c:pt>
                <c:pt idx="89">
                  <c:v>9.063950311615466</c:v>
                </c:pt>
                <c:pt idx="90">
                  <c:v>9.549819492174791</c:v>
                </c:pt>
                <c:pt idx="91">
                  <c:v>9.9978345060172717</c:v>
                </c:pt>
                <c:pt idx="92">
                  <c:v>10.405557017450954</c:v>
                </c:pt>
                <c:pt idx="93">
                  <c:v>10.770759968356995</c:v>
                </c:pt>
                <c:pt idx="94">
                  <c:v>11.091442239567385</c:v>
                </c:pt>
                <c:pt idx="95">
                  <c:v>11.365841859928212</c:v>
                </c:pt>
                <c:pt idx="96">
                  <c:v>11.592447663434482</c:v>
                </c:pt>
                <c:pt idx="97">
                  <c:v>11.770009306389536</c:v>
                </c:pt>
                <c:pt idx="98">
                  <c:v>11.897545568829729</c:v>
                </c:pt>
                <c:pt idx="99">
                  <c:v>11.974350877363788</c:v>
                </c:pt>
                <c:pt idx="100">
                  <c:v>12</c:v>
                </c:pt>
                <c:pt idx="101">
                  <c:v>11.974350877363804</c:v>
                </c:pt>
                <c:pt idx="102">
                  <c:v>11.974350877363804</c:v>
                </c:pt>
                <c:pt idx="103">
                  <c:v>11.974350877363804</c:v>
                </c:pt>
                <c:pt idx="104">
                  <c:v>11.974350877363804</c:v>
                </c:pt>
                <c:pt idx="105">
                  <c:v>11.974350877363804</c:v>
                </c:pt>
                <c:pt idx="106">
                  <c:v>11.974350877363804</c:v>
                </c:pt>
                <c:pt idx="107">
                  <c:v>11.974350877363804</c:v>
                </c:pt>
                <c:pt idx="108">
                  <c:v>11.974350877363804</c:v>
                </c:pt>
                <c:pt idx="109">
                  <c:v>11.974350877363804</c:v>
                </c:pt>
                <c:pt idx="110">
                  <c:v>11.974350877363804</c:v>
                </c:pt>
                <c:pt idx="111">
                  <c:v>11.974350877363804</c:v>
                </c:pt>
                <c:pt idx="112">
                  <c:v>11.974350877363804</c:v>
                </c:pt>
                <c:pt idx="113">
                  <c:v>11.974350877363804</c:v>
                </c:pt>
                <c:pt idx="114">
                  <c:v>11.974350877363804</c:v>
                </c:pt>
                <c:pt idx="115">
                  <c:v>11.974350877363804</c:v>
                </c:pt>
                <c:pt idx="116">
                  <c:v>11.974350877363804</c:v>
                </c:pt>
                <c:pt idx="117">
                  <c:v>11.974350877363804</c:v>
                </c:pt>
                <c:pt idx="118">
                  <c:v>11.974350877363804</c:v>
                </c:pt>
                <c:pt idx="119">
                  <c:v>11.974350877363804</c:v>
                </c:pt>
                <c:pt idx="120">
                  <c:v>11.974350877363804</c:v>
                </c:pt>
                <c:pt idx="121">
                  <c:v>11.974350877363804</c:v>
                </c:pt>
                <c:pt idx="122">
                  <c:v>11.974350877363804</c:v>
                </c:pt>
                <c:pt idx="123">
                  <c:v>11.974350877363804</c:v>
                </c:pt>
                <c:pt idx="124">
                  <c:v>11.974350877363804</c:v>
                </c:pt>
                <c:pt idx="125">
                  <c:v>11.974350877363804</c:v>
                </c:pt>
                <c:pt idx="126">
                  <c:v>11.974350877363804</c:v>
                </c:pt>
                <c:pt idx="127">
                  <c:v>11.974350877363804</c:v>
                </c:pt>
                <c:pt idx="128">
                  <c:v>11.974350877363804</c:v>
                </c:pt>
                <c:pt idx="129">
                  <c:v>11.974350877363804</c:v>
                </c:pt>
                <c:pt idx="130">
                  <c:v>11.974350877363804</c:v>
                </c:pt>
                <c:pt idx="131">
                  <c:v>11.974350877363804</c:v>
                </c:pt>
                <c:pt idx="132">
                  <c:v>11.974350877363804</c:v>
                </c:pt>
                <c:pt idx="133">
                  <c:v>11.974350877363804</c:v>
                </c:pt>
                <c:pt idx="134">
                  <c:v>11.974350877363804</c:v>
                </c:pt>
                <c:pt idx="135">
                  <c:v>11.974350877363804</c:v>
                </c:pt>
                <c:pt idx="136">
                  <c:v>11.974350877363804</c:v>
                </c:pt>
                <c:pt idx="137">
                  <c:v>11.974350877363804</c:v>
                </c:pt>
                <c:pt idx="138">
                  <c:v>11.974350877363804</c:v>
                </c:pt>
                <c:pt idx="139">
                  <c:v>11.974350877363804</c:v>
                </c:pt>
                <c:pt idx="140">
                  <c:v>11.974350877363804</c:v>
                </c:pt>
                <c:pt idx="141">
                  <c:v>11.974350877363804</c:v>
                </c:pt>
                <c:pt idx="142">
                  <c:v>11.974350877363804</c:v>
                </c:pt>
                <c:pt idx="143">
                  <c:v>11.974350877363804</c:v>
                </c:pt>
                <c:pt idx="144">
                  <c:v>11.974350877363804</c:v>
                </c:pt>
                <c:pt idx="145">
                  <c:v>11.974350877363804</c:v>
                </c:pt>
                <c:pt idx="146">
                  <c:v>11.974350877363804</c:v>
                </c:pt>
                <c:pt idx="147">
                  <c:v>11.974350877363804</c:v>
                </c:pt>
                <c:pt idx="148">
                  <c:v>11.974350877363804</c:v>
                </c:pt>
                <c:pt idx="149">
                  <c:v>11.974350877363804</c:v>
                </c:pt>
                <c:pt idx="150">
                  <c:v>11.974350877363804</c:v>
                </c:pt>
                <c:pt idx="151">
                  <c:v>11.974350877363804</c:v>
                </c:pt>
                <c:pt idx="152">
                  <c:v>11.974350877363804</c:v>
                </c:pt>
                <c:pt idx="153">
                  <c:v>11.974350877363804</c:v>
                </c:pt>
                <c:pt idx="154">
                  <c:v>11.974350877363804</c:v>
                </c:pt>
                <c:pt idx="155">
                  <c:v>11.974350877363804</c:v>
                </c:pt>
                <c:pt idx="156">
                  <c:v>11.974350877363804</c:v>
                </c:pt>
                <c:pt idx="157">
                  <c:v>11.974350877363804</c:v>
                </c:pt>
                <c:pt idx="158">
                  <c:v>11.974350877363804</c:v>
                </c:pt>
                <c:pt idx="159">
                  <c:v>11.974350877363804</c:v>
                </c:pt>
                <c:pt idx="160">
                  <c:v>11.974350877363804</c:v>
                </c:pt>
                <c:pt idx="161">
                  <c:v>11.974350877363804</c:v>
                </c:pt>
                <c:pt idx="162">
                  <c:v>11.974350877363804</c:v>
                </c:pt>
                <c:pt idx="163">
                  <c:v>11.974350877363804</c:v>
                </c:pt>
                <c:pt idx="164">
                  <c:v>11.974350877363804</c:v>
                </c:pt>
                <c:pt idx="165">
                  <c:v>11.974350877363804</c:v>
                </c:pt>
                <c:pt idx="166">
                  <c:v>11.974350877363804</c:v>
                </c:pt>
                <c:pt idx="167">
                  <c:v>11.974350877363804</c:v>
                </c:pt>
                <c:pt idx="168">
                  <c:v>11.974350877363804</c:v>
                </c:pt>
                <c:pt idx="169">
                  <c:v>11.974350877363804</c:v>
                </c:pt>
                <c:pt idx="170">
                  <c:v>11.974350877363804</c:v>
                </c:pt>
                <c:pt idx="171">
                  <c:v>11.974350877363804</c:v>
                </c:pt>
                <c:pt idx="172">
                  <c:v>11.974350877363804</c:v>
                </c:pt>
                <c:pt idx="173">
                  <c:v>11.974350877363804</c:v>
                </c:pt>
                <c:pt idx="174">
                  <c:v>11.974350877363804</c:v>
                </c:pt>
                <c:pt idx="175">
                  <c:v>11.974350877363804</c:v>
                </c:pt>
                <c:pt idx="176">
                  <c:v>11.974350877363804</c:v>
                </c:pt>
                <c:pt idx="177">
                  <c:v>11.974350877363804</c:v>
                </c:pt>
                <c:pt idx="178">
                  <c:v>11.974350877363804</c:v>
                </c:pt>
                <c:pt idx="179">
                  <c:v>11.974350877363804</c:v>
                </c:pt>
                <c:pt idx="180">
                  <c:v>11.974350877363804</c:v>
                </c:pt>
                <c:pt idx="181">
                  <c:v>11.974350877363804</c:v>
                </c:pt>
                <c:pt idx="182">
                  <c:v>11.974350877363804</c:v>
                </c:pt>
                <c:pt idx="183">
                  <c:v>11.974350877363804</c:v>
                </c:pt>
                <c:pt idx="184">
                  <c:v>11.974350877363804</c:v>
                </c:pt>
                <c:pt idx="185">
                  <c:v>11.974350877363804</c:v>
                </c:pt>
                <c:pt idx="186">
                  <c:v>11.974350877363804</c:v>
                </c:pt>
                <c:pt idx="187">
                  <c:v>11.974350877363804</c:v>
                </c:pt>
                <c:pt idx="188">
                  <c:v>11.974350877363804</c:v>
                </c:pt>
                <c:pt idx="189">
                  <c:v>11.974350877363804</c:v>
                </c:pt>
                <c:pt idx="190">
                  <c:v>11.974350877363804</c:v>
                </c:pt>
                <c:pt idx="191">
                  <c:v>11.974350877363804</c:v>
                </c:pt>
                <c:pt idx="192">
                  <c:v>11.974350877363804</c:v>
                </c:pt>
                <c:pt idx="193">
                  <c:v>11.974350877363804</c:v>
                </c:pt>
                <c:pt idx="194">
                  <c:v>11.974350877363804</c:v>
                </c:pt>
                <c:pt idx="195">
                  <c:v>11.974350877363804</c:v>
                </c:pt>
                <c:pt idx="196">
                  <c:v>11.974350877363804</c:v>
                </c:pt>
                <c:pt idx="197">
                  <c:v>11.974350877363804</c:v>
                </c:pt>
                <c:pt idx="198">
                  <c:v>11.974350877363804</c:v>
                </c:pt>
                <c:pt idx="199">
                  <c:v>11.974350877363804</c:v>
                </c:pt>
                <c:pt idx="200">
                  <c:v>11.974350877363804</c:v>
                </c:pt>
                <c:pt idx="201">
                  <c:v>11.974350877363804</c:v>
                </c:pt>
                <c:pt idx="202">
                  <c:v>11.974350877363804</c:v>
                </c:pt>
                <c:pt idx="203">
                  <c:v>11.974350877363804</c:v>
                </c:pt>
                <c:pt idx="204">
                  <c:v>11.974350877363804</c:v>
                </c:pt>
                <c:pt idx="205">
                  <c:v>11.974350877363804</c:v>
                </c:pt>
                <c:pt idx="206">
                  <c:v>11.974350877363804</c:v>
                </c:pt>
                <c:pt idx="207">
                  <c:v>11.974350877363804</c:v>
                </c:pt>
                <c:pt idx="208">
                  <c:v>11.974350877363804</c:v>
                </c:pt>
                <c:pt idx="209">
                  <c:v>11.974350877363804</c:v>
                </c:pt>
                <c:pt idx="210">
                  <c:v>11.974350877363804</c:v>
                </c:pt>
                <c:pt idx="211">
                  <c:v>11.974350877363804</c:v>
                </c:pt>
                <c:pt idx="212">
                  <c:v>11.974350877363804</c:v>
                </c:pt>
                <c:pt idx="213">
                  <c:v>11.974350877363804</c:v>
                </c:pt>
                <c:pt idx="214">
                  <c:v>11.974350877363804</c:v>
                </c:pt>
                <c:pt idx="215">
                  <c:v>11.974350877363804</c:v>
                </c:pt>
                <c:pt idx="216">
                  <c:v>11.974350877363804</c:v>
                </c:pt>
                <c:pt idx="217">
                  <c:v>11.974350877363804</c:v>
                </c:pt>
                <c:pt idx="218">
                  <c:v>11.974350877363804</c:v>
                </c:pt>
                <c:pt idx="219">
                  <c:v>11.974350877363804</c:v>
                </c:pt>
                <c:pt idx="220">
                  <c:v>11.974350877363804</c:v>
                </c:pt>
                <c:pt idx="221">
                  <c:v>11.974350877363804</c:v>
                </c:pt>
                <c:pt idx="222">
                  <c:v>11.974350877363804</c:v>
                </c:pt>
                <c:pt idx="223">
                  <c:v>11.974350877363804</c:v>
                </c:pt>
                <c:pt idx="224">
                  <c:v>11.974350877363804</c:v>
                </c:pt>
                <c:pt idx="225">
                  <c:v>11.974350877363804</c:v>
                </c:pt>
                <c:pt idx="226">
                  <c:v>11.974350877363804</c:v>
                </c:pt>
                <c:pt idx="227">
                  <c:v>11.974350877363804</c:v>
                </c:pt>
                <c:pt idx="228">
                  <c:v>11.974350877363804</c:v>
                </c:pt>
                <c:pt idx="229">
                  <c:v>11.974350877363804</c:v>
                </c:pt>
                <c:pt idx="230">
                  <c:v>11.974350877363804</c:v>
                </c:pt>
                <c:pt idx="231">
                  <c:v>11.974350877363804</c:v>
                </c:pt>
                <c:pt idx="232">
                  <c:v>11.974350877363804</c:v>
                </c:pt>
              </c:numCache>
            </c:numRef>
          </c:xVal>
          <c:yVal>
            <c:numRef>
              <c:f>calculations2!$N$4:$N$236</c:f>
              <c:numCache>
                <c:formatCode>General</c:formatCode>
                <c:ptCount val="233"/>
                <c:pt idx="0">
                  <c:v>0</c:v>
                </c:pt>
                <c:pt idx="1">
                  <c:v>0.12570503356639959</c:v>
                </c:pt>
                <c:pt idx="2">
                  <c:v>0.25165768910589853</c:v>
                </c:pt>
                <c:pt idx="3">
                  <c:v>0.37810387737666534</c:v>
                </c:pt>
                <c:pt idx="4">
                  <c:v>0.50528609418472437</c:v>
                </c:pt>
                <c:pt idx="5">
                  <c:v>0.63344173157195205</c:v>
                </c:pt>
                <c:pt idx="6">
                  <c:v>0.76280141131644086</c:v>
                </c:pt>
                <c:pt idx="7">
                  <c:v>0.89358734804219486</c:v>
                </c:pt>
                <c:pt idx="8">
                  <c:v>1.0260117491154075</c:v>
                </c:pt>
                <c:pt idx="9">
                  <c:v>1.1602752583558407</c:v>
                </c:pt>
                <c:pt idx="10">
                  <c:v>1.2965654504146327</c:v>
                </c:pt>
                <c:pt idx="11">
                  <c:v>1.4350553824649512</c:v>
                </c:pt>
                <c:pt idx="12">
                  <c:v>1.5759022096200459</c:v>
                </c:pt>
                <c:pt idx="13">
                  <c:v>1.7192458702354216</c:v>
                </c:pt>
                <c:pt idx="14">
                  <c:v>1.8652078469690021</c:v>
                </c:pt>
                <c:pt idx="15">
                  <c:v>2.0138900091664791</c:v>
                </c:pt>
                <c:pt idx="16">
                  <c:v>2.165373541809692</c:v>
                </c:pt>
                <c:pt idx="17">
                  <c:v>2.3197179659152432</c:v>
                </c:pt>
                <c:pt idx="18">
                  <c:v>2.4769602548999341</c:v>
                </c:pt>
                <c:pt idx="19">
                  <c:v>2.637114051040542</c:v>
                </c:pt>
                <c:pt idx="20">
                  <c:v>2.8001689857494783</c:v>
                </c:pt>
                <c:pt idx="21">
                  <c:v>2.9660901069665506</c:v>
                </c:pt>
                <c:pt idx="22">
                  <c:v>3.1348174165321416</c:v>
                </c:pt>
                <c:pt idx="23">
                  <c:v>3.3062655199602609</c:v>
                </c:pt>
                <c:pt idx="24">
                  <c:v>3.4803233905729676</c:v>
                </c:pt>
                <c:pt idx="25">
                  <c:v>3.656854249492381</c:v>
                </c:pt>
                <c:pt idx="26">
                  <c:v>3.8356955625147515</c:v>
                </c:pt>
                <c:pt idx="27">
                  <c:v>4.0166591544147225</c:v>
                </c:pt>
                <c:pt idx="28">
                  <c:v>4.199531440748939</c:v>
                </c:pt>
                <c:pt idx="29">
                  <c:v>4.3840737767482629</c:v>
                </c:pt>
                <c:pt idx="30">
                  <c:v>4.570022922409275</c:v>
                </c:pt>
                <c:pt idx="31">
                  <c:v>4.7570916224199955</c:v>
                </c:pt>
                <c:pt idx="32">
                  <c:v>4.944969299084085</c:v>
                </c:pt>
                <c:pt idx="33">
                  <c:v>5.1333228559438249</c:v>
                </c:pt>
                <c:pt idx="34">
                  <c:v>5.3217975893468825</c:v>
                </c:pt>
                <c:pt idx="35">
                  <c:v>5.510018204757051</c:v>
                </c:pt>
                <c:pt idx="36">
                  <c:v>5.6975899341765821</c:v>
                </c:pt>
                <c:pt idx="37">
                  <c:v>5.88409975062903</c:v>
                </c:pt>
                <c:pt idx="38">
                  <c:v>6.0691176752486387</c:v>
                </c:pt>
                <c:pt idx="39">
                  <c:v>6.2521981721364286</c:v>
                </c:pt>
                <c:pt idx="40">
                  <c:v>6.4328816257762877</c:v>
                </c:pt>
                <c:pt idx="41">
                  <c:v>6.6106958954575559</c:v>
                </c:pt>
                <c:pt idx="42">
                  <c:v>6.7851579408256226</c:v>
                </c:pt>
                <c:pt idx="43">
                  <c:v>6.955775512379839</c:v>
                </c:pt>
                <c:pt idx="44">
                  <c:v>7.1220489004601584</c:v>
                </c:pt>
                <c:pt idx="45">
                  <c:v>7.2834727360112126</c:v>
                </c:pt>
                <c:pt idx="46">
                  <c:v>7.4395378361861182</c:v>
                </c:pt>
                <c:pt idx="47">
                  <c:v>7.5897330876531957</c:v>
                </c:pt>
                <c:pt idx="48">
                  <c:v>7.7335473602975702</c:v>
                </c:pt>
                <c:pt idx="49">
                  <c:v>7.8704714438672312</c:v>
                </c:pt>
                <c:pt idx="50">
                  <c:v>8.0000000000000053</c:v>
                </c:pt>
                <c:pt idx="51">
                  <c:v>8.1216335219844833</c:v>
                </c:pt>
                <c:pt idx="52">
                  <c:v>8.2348802945547863</c:v>
                </c:pt>
                <c:pt idx="53">
                  <c:v>8.3392583459960949</c:v>
                </c:pt>
                <c:pt idx="54">
                  <c:v>8.4342973848455358</c:v>
                </c:pt>
                <c:pt idx="55">
                  <c:v>8.5195407135110024</c:v>
                </c:pt>
                <c:pt idx="56">
                  <c:v>8.5945471111988692</c:v>
                </c:pt>
                <c:pt idx="57">
                  <c:v>8.658892678640127</c:v>
                </c:pt>
                <c:pt idx="58">
                  <c:v>8.7121726372324826</c:v>
                </c:pt>
                <c:pt idx="59">
                  <c:v>8.7540030753735394</c:v>
                </c:pt>
                <c:pt idx="60">
                  <c:v>8.7840226349461776</c:v>
                </c:pt>
                <c:pt idx="61">
                  <c:v>8.8018941311311831</c:v>
                </c:pt>
                <c:pt idx="62">
                  <c:v>8.8073060989633891</c:v>
                </c:pt>
                <c:pt idx="63">
                  <c:v>8.79997426031467</c:v>
                </c:pt>
                <c:pt idx="64">
                  <c:v>8.7796429052797329</c:v>
                </c:pt>
                <c:pt idx="65">
                  <c:v>8.7460861822568372</c:v>
                </c:pt>
                <c:pt idx="66">
                  <c:v>8.6991092913549348</c:v>
                </c:pt>
                <c:pt idx="67">
                  <c:v>8.6385495761192743</c:v>
                </c:pt>
                <c:pt idx="68">
                  <c:v>8.5642775089481553</c:v>
                </c:pt>
                <c:pt idx="69">
                  <c:v>8.4761975659729938</c:v>
                </c:pt>
                <c:pt idx="70">
                  <c:v>8.3742489875898851</c:v>
                </c:pt>
                <c:pt idx="71">
                  <c:v>8.2584064212627819</c:v>
                </c:pt>
                <c:pt idx="72">
                  <c:v>8.1286804436636899</c:v>
                </c:pt>
                <c:pt idx="73">
                  <c:v>7.9851179596726309</c:v>
                </c:pt>
                <c:pt idx="74">
                  <c:v>7.8278024762278342</c:v>
                </c:pt>
                <c:pt idx="75">
                  <c:v>7.6568542494923806</c:v>
                </c:pt>
                <c:pt idx="76">
                  <c:v>7.4724303042860534</c:v>
                </c:pt>
                <c:pt idx="77">
                  <c:v>7.2747243252181724</c:v>
                </c:pt>
                <c:pt idx="78">
                  <c:v>7.0639664194469001</c:v>
                </c:pt>
                <c:pt idx="79">
                  <c:v>6.8404227514810803</c:v>
                </c:pt>
                <c:pt idx="80">
                  <c:v>6.6043950509301004</c:v>
                </c:pt>
                <c:pt idx="81">
                  <c:v>6.3562199945935571</c:v>
                </c:pt>
                <c:pt idx="82">
                  <c:v>6.096268464764024</c:v>
                </c:pt>
                <c:pt idx="83">
                  <c:v>5.8249446860907108</c:v>
                </c:pt>
                <c:pt idx="84">
                  <c:v>5.5426852438177674</c:v>
                </c:pt>
                <c:pt idx="85">
                  <c:v>5.2499579866662867</c:v>
                </c:pt>
                <c:pt idx="86">
                  <c:v>4.9472608180721798</c:v>
                </c:pt>
                <c:pt idx="87">
                  <c:v>4.6351203799210907</c:v>
                </c:pt>
                <c:pt idx="88">
                  <c:v>4.3140906333348257</c:v>
                </c:pt>
                <c:pt idx="89">
                  <c:v>3.984751341459738</c:v>
                </c:pt>
                <c:pt idx="90">
                  <c:v>3.6477064595845556</c:v>
                </c:pt>
                <c:pt idx="91">
                  <c:v>3.3035824382718602</c:v>
                </c:pt>
                <c:pt idx="92">
                  <c:v>2.9530264455223039</c:v>
                </c:pt>
                <c:pt idx="93">
                  <c:v>2.5967045143025236</c:v>
                </c:pt>
                <c:pt idx="94">
                  <c:v>2.2352996220551935</c:v>
                </c:pt>
                <c:pt idx="95">
                  <c:v>1.8695097090717849</c:v>
                </c:pt>
                <c:pt idx="96">
                  <c:v>1.5000456428441891</c:v>
                </c:pt>
                <c:pt idx="97">
                  <c:v>1.1276291357196115</c:v>
                </c:pt>
                <c:pt idx="98">
                  <c:v>0.7529906233631658</c:v>
                </c:pt>
                <c:pt idx="99">
                  <c:v>0.37686711168370568</c:v>
                </c:pt>
                <c:pt idx="100">
                  <c:v>5.4760883327897858E-14</c:v>
                </c:pt>
                <c:pt idx="101">
                  <c:v>-0.37686711168359627</c:v>
                </c:pt>
                <c:pt idx="102">
                  <c:v>-0.37686711168359627</c:v>
                </c:pt>
                <c:pt idx="103">
                  <c:v>-0.37686711168359627</c:v>
                </c:pt>
                <c:pt idx="104">
                  <c:v>-0.37686711168359627</c:v>
                </c:pt>
                <c:pt idx="105">
                  <c:v>-0.37686711168359627</c:v>
                </c:pt>
                <c:pt idx="106">
                  <c:v>-0.37686711168359627</c:v>
                </c:pt>
                <c:pt idx="107">
                  <c:v>-0.37686711168359627</c:v>
                </c:pt>
                <c:pt idx="108">
                  <c:v>-0.37686711168359627</c:v>
                </c:pt>
                <c:pt idx="109">
                  <c:v>-0.37686711168359627</c:v>
                </c:pt>
                <c:pt idx="110">
                  <c:v>-0.37686711168359627</c:v>
                </c:pt>
                <c:pt idx="111">
                  <c:v>-0.37686711168359627</c:v>
                </c:pt>
                <c:pt idx="112">
                  <c:v>-0.37686711168359627</c:v>
                </c:pt>
                <c:pt idx="113">
                  <c:v>-0.37686711168359627</c:v>
                </c:pt>
                <c:pt idx="114">
                  <c:v>-0.37686711168359627</c:v>
                </c:pt>
                <c:pt idx="115">
                  <c:v>-0.37686711168359627</c:v>
                </c:pt>
                <c:pt idx="116">
                  <c:v>-0.37686711168359627</c:v>
                </c:pt>
                <c:pt idx="117">
                  <c:v>-0.37686711168359627</c:v>
                </c:pt>
                <c:pt idx="118">
                  <c:v>-0.37686711168359627</c:v>
                </c:pt>
                <c:pt idx="119">
                  <c:v>-0.37686711168359627</c:v>
                </c:pt>
                <c:pt idx="120">
                  <c:v>-0.37686711168359627</c:v>
                </c:pt>
                <c:pt idx="121">
                  <c:v>-0.37686711168359627</c:v>
                </c:pt>
                <c:pt idx="122">
                  <c:v>-0.37686711168359627</c:v>
                </c:pt>
                <c:pt idx="123">
                  <c:v>-0.37686711168359627</c:v>
                </c:pt>
                <c:pt idx="124">
                  <c:v>-0.37686711168359627</c:v>
                </c:pt>
                <c:pt idx="125">
                  <c:v>-0.37686711168359627</c:v>
                </c:pt>
                <c:pt idx="126">
                  <c:v>-0.37686711168359627</c:v>
                </c:pt>
                <c:pt idx="127">
                  <c:v>-0.37686711168359627</c:v>
                </c:pt>
                <c:pt idx="128">
                  <c:v>-0.37686711168359627</c:v>
                </c:pt>
                <c:pt idx="129">
                  <c:v>-0.37686711168359627</c:v>
                </c:pt>
                <c:pt idx="130">
                  <c:v>-0.37686711168359627</c:v>
                </c:pt>
                <c:pt idx="131">
                  <c:v>-0.37686711168359627</c:v>
                </c:pt>
                <c:pt idx="132">
                  <c:v>-0.37686711168359627</c:v>
                </c:pt>
                <c:pt idx="133">
                  <c:v>-0.37686711168359627</c:v>
                </c:pt>
                <c:pt idx="134">
                  <c:v>-0.37686711168359627</c:v>
                </c:pt>
                <c:pt idx="135">
                  <c:v>-0.37686711168359627</c:v>
                </c:pt>
                <c:pt idx="136">
                  <c:v>-0.37686711168359627</c:v>
                </c:pt>
                <c:pt idx="137">
                  <c:v>-0.37686711168359627</c:v>
                </c:pt>
                <c:pt idx="138">
                  <c:v>-0.37686711168359627</c:v>
                </c:pt>
                <c:pt idx="139">
                  <c:v>-0.37686711168359627</c:v>
                </c:pt>
                <c:pt idx="140">
                  <c:v>-0.37686711168359627</c:v>
                </c:pt>
                <c:pt idx="141">
                  <c:v>-0.37686711168359627</c:v>
                </c:pt>
                <c:pt idx="142">
                  <c:v>-0.37686711168359627</c:v>
                </c:pt>
                <c:pt idx="143">
                  <c:v>-0.37686711168359627</c:v>
                </c:pt>
                <c:pt idx="144">
                  <c:v>-0.37686711168359627</c:v>
                </c:pt>
                <c:pt idx="145">
                  <c:v>-0.37686711168359627</c:v>
                </c:pt>
                <c:pt idx="146">
                  <c:v>-0.37686711168359627</c:v>
                </c:pt>
                <c:pt idx="147">
                  <c:v>-0.37686711168359627</c:v>
                </c:pt>
                <c:pt idx="148">
                  <c:v>-0.37686711168359627</c:v>
                </c:pt>
                <c:pt idx="149">
                  <c:v>-0.37686711168359627</c:v>
                </c:pt>
                <c:pt idx="150">
                  <c:v>-0.37686711168359627</c:v>
                </c:pt>
                <c:pt idx="151">
                  <c:v>-0.37686711168359627</c:v>
                </c:pt>
                <c:pt idx="152">
                  <c:v>-0.37686711168359627</c:v>
                </c:pt>
                <c:pt idx="153">
                  <c:v>-0.37686711168359627</c:v>
                </c:pt>
                <c:pt idx="154">
                  <c:v>-0.37686711168359627</c:v>
                </c:pt>
                <c:pt idx="155">
                  <c:v>-0.37686711168359627</c:v>
                </c:pt>
                <c:pt idx="156">
                  <c:v>-0.37686711168359627</c:v>
                </c:pt>
                <c:pt idx="157">
                  <c:v>-0.37686711168359627</c:v>
                </c:pt>
                <c:pt idx="158">
                  <c:v>-0.37686711168359627</c:v>
                </c:pt>
                <c:pt idx="159">
                  <c:v>-0.37686711168359627</c:v>
                </c:pt>
                <c:pt idx="160">
                  <c:v>-0.37686711168359627</c:v>
                </c:pt>
                <c:pt idx="161">
                  <c:v>-0.37686711168359627</c:v>
                </c:pt>
                <c:pt idx="162">
                  <c:v>-0.37686711168359627</c:v>
                </c:pt>
                <c:pt idx="163">
                  <c:v>-0.37686711168359627</c:v>
                </c:pt>
                <c:pt idx="164">
                  <c:v>-0.37686711168359627</c:v>
                </c:pt>
                <c:pt idx="165">
                  <c:v>-0.37686711168359627</c:v>
                </c:pt>
                <c:pt idx="166">
                  <c:v>-0.37686711168359627</c:v>
                </c:pt>
                <c:pt idx="167">
                  <c:v>-0.37686711168359627</c:v>
                </c:pt>
                <c:pt idx="168">
                  <c:v>-0.37686711168359627</c:v>
                </c:pt>
                <c:pt idx="169">
                  <c:v>-0.37686711168359627</c:v>
                </c:pt>
                <c:pt idx="170">
                  <c:v>-0.37686711168359627</c:v>
                </c:pt>
                <c:pt idx="171">
                  <c:v>-0.37686711168359627</c:v>
                </c:pt>
                <c:pt idx="172">
                  <c:v>-0.37686711168359627</c:v>
                </c:pt>
                <c:pt idx="173">
                  <c:v>-0.37686711168359627</c:v>
                </c:pt>
                <c:pt idx="174">
                  <c:v>-0.37686711168359627</c:v>
                </c:pt>
                <c:pt idx="175">
                  <c:v>-0.37686711168359627</c:v>
                </c:pt>
                <c:pt idx="176">
                  <c:v>-0.37686711168359627</c:v>
                </c:pt>
                <c:pt idx="177">
                  <c:v>-0.37686711168359627</c:v>
                </c:pt>
                <c:pt idx="178">
                  <c:v>-0.37686711168359627</c:v>
                </c:pt>
                <c:pt idx="179">
                  <c:v>-0.37686711168359627</c:v>
                </c:pt>
                <c:pt idx="180">
                  <c:v>-0.37686711168359627</c:v>
                </c:pt>
                <c:pt idx="181">
                  <c:v>-0.37686711168359627</c:v>
                </c:pt>
                <c:pt idx="182">
                  <c:v>-0.37686711168359627</c:v>
                </c:pt>
                <c:pt idx="183">
                  <c:v>-0.37686711168359627</c:v>
                </c:pt>
                <c:pt idx="184">
                  <c:v>-0.37686711168359627</c:v>
                </c:pt>
                <c:pt idx="185">
                  <c:v>-0.37686711168359627</c:v>
                </c:pt>
                <c:pt idx="186">
                  <c:v>-0.37686711168359627</c:v>
                </c:pt>
                <c:pt idx="187">
                  <c:v>-0.37686711168359627</c:v>
                </c:pt>
                <c:pt idx="188">
                  <c:v>-0.37686711168359627</c:v>
                </c:pt>
                <c:pt idx="189">
                  <c:v>-0.37686711168359627</c:v>
                </c:pt>
                <c:pt idx="190">
                  <c:v>-0.37686711168359627</c:v>
                </c:pt>
                <c:pt idx="191">
                  <c:v>-0.37686711168359627</c:v>
                </c:pt>
                <c:pt idx="192">
                  <c:v>-0.37686711168359627</c:v>
                </c:pt>
                <c:pt idx="193">
                  <c:v>-0.37686711168359627</c:v>
                </c:pt>
                <c:pt idx="194">
                  <c:v>-0.37686711168359627</c:v>
                </c:pt>
                <c:pt idx="195">
                  <c:v>-0.37686711168359627</c:v>
                </c:pt>
                <c:pt idx="196">
                  <c:v>-0.37686711168359627</c:v>
                </c:pt>
                <c:pt idx="197">
                  <c:v>-0.37686711168359627</c:v>
                </c:pt>
                <c:pt idx="198">
                  <c:v>-0.37686711168359627</c:v>
                </c:pt>
                <c:pt idx="199">
                  <c:v>-0.37686711168359627</c:v>
                </c:pt>
                <c:pt idx="200">
                  <c:v>-0.37686711168359627</c:v>
                </c:pt>
                <c:pt idx="201">
                  <c:v>-0.37686711168359627</c:v>
                </c:pt>
                <c:pt idx="202">
                  <c:v>-0.37686711168359627</c:v>
                </c:pt>
                <c:pt idx="203">
                  <c:v>-0.37686711168359627</c:v>
                </c:pt>
                <c:pt idx="204">
                  <c:v>-0.37686711168359627</c:v>
                </c:pt>
                <c:pt idx="205">
                  <c:v>-0.37686711168359627</c:v>
                </c:pt>
                <c:pt idx="206">
                  <c:v>-0.37686711168359627</c:v>
                </c:pt>
                <c:pt idx="207">
                  <c:v>-0.37686711168359627</c:v>
                </c:pt>
                <c:pt idx="208">
                  <c:v>-0.37686711168359627</c:v>
                </c:pt>
                <c:pt idx="209">
                  <c:v>-0.37686711168359627</c:v>
                </c:pt>
                <c:pt idx="210">
                  <c:v>-0.37686711168359627</c:v>
                </c:pt>
                <c:pt idx="211">
                  <c:v>-0.37686711168359627</c:v>
                </c:pt>
                <c:pt idx="212">
                  <c:v>-0.37686711168359627</c:v>
                </c:pt>
                <c:pt idx="213">
                  <c:v>-0.37686711168359627</c:v>
                </c:pt>
                <c:pt idx="214">
                  <c:v>-0.37686711168359627</c:v>
                </c:pt>
                <c:pt idx="215">
                  <c:v>-0.37686711168359627</c:v>
                </c:pt>
                <c:pt idx="216">
                  <c:v>-0.37686711168359627</c:v>
                </c:pt>
                <c:pt idx="217">
                  <c:v>-0.37686711168359627</c:v>
                </c:pt>
                <c:pt idx="218">
                  <c:v>-0.37686711168359627</c:v>
                </c:pt>
                <c:pt idx="219">
                  <c:v>-0.37686711168359627</c:v>
                </c:pt>
                <c:pt idx="220">
                  <c:v>-0.37686711168359627</c:v>
                </c:pt>
                <c:pt idx="221">
                  <c:v>-0.37686711168359627</c:v>
                </c:pt>
                <c:pt idx="222">
                  <c:v>-0.37686711168359627</c:v>
                </c:pt>
                <c:pt idx="223">
                  <c:v>-0.37686711168359627</c:v>
                </c:pt>
                <c:pt idx="224">
                  <c:v>-0.37686711168359627</c:v>
                </c:pt>
                <c:pt idx="225">
                  <c:v>-0.37686711168359627</c:v>
                </c:pt>
                <c:pt idx="226">
                  <c:v>-0.37686711168359627</c:v>
                </c:pt>
                <c:pt idx="227">
                  <c:v>-0.37686711168359627</c:v>
                </c:pt>
                <c:pt idx="228">
                  <c:v>-0.37686711168359627</c:v>
                </c:pt>
                <c:pt idx="229">
                  <c:v>-0.37686711168359627</c:v>
                </c:pt>
                <c:pt idx="230">
                  <c:v>-0.37686711168359627</c:v>
                </c:pt>
                <c:pt idx="231">
                  <c:v>-0.37686711168359627</c:v>
                </c:pt>
                <c:pt idx="232">
                  <c:v>-0.37686711168359627</c:v>
                </c:pt>
              </c:numCache>
            </c:numRef>
          </c:yVal>
          <c:smooth val="0"/>
        </c:ser>
        <c:ser>
          <c:idx val="1"/>
          <c:order val="1"/>
          <c:tx>
            <c:v>curx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</c:spPr>
          </c:marker>
          <c:xVal>
            <c:numRef>
              <c:f>calculations2!$S$4:$S$5</c:f>
              <c:numCache>
                <c:formatCode>General</c:formatCode>
                <c:ptCount val="2"/>
                <c:pt idx="0">
                  <c:v>11.974350877363804</c:v>
                </c:pt>
                <c:pt idx="1">
                  <c:v>11.974350877363804</c:v>
                </c:pt>
              </c:numCache>
            </c:numRef>
          </c:xVal>
          <c:yVal>
            <c:numRef>
              <c:f>calculations2!$T$4:$T$5</c:f>
              <c:numCache>
                <c:formatCode>General</c:formatCode>
                <c:ptCount val="2"/>
                <c:pt idx="0">
                  <c:v>-0.37686711168359627</c:v>
                </c:pt>
                <c:pt idx="1">
                  <c:v>-0.37686711168359627</c:v>
                </c:pt>
              </c:numCache>
            </c:numRef>
          </c:yVal>
          <c:smooth val="0"/>
        </c:ser>
        <c:ser>
          <c:idx val="2"/>
          <c:order val="2"/>
          <c:tx>
            <c:v>v curr</c:v>
          </c:tx>
          <c:marker>
            <c:symbol val="none"/>
          </c:marker>
          <c:xVal>
            <c:numRef>
              <c:f>calculations!$Z$9:$Z$13</c:f>
              <c:numCache>
                <c:formatCode>General</c:formatCode>
                <c:ptCount val="5"/>
                <c:pt idx="0">
                  <c:v>11.974350877363804</c:v>
                </c:pt>
                <c:pt idx="1">
                  <c:v>11.569651330042321</c:v>
                </c:pt>
                <c:pt idx="2" formatCode="0.00">
                  <c:v>11.758750170563856</c:v>
                </c:pt>
                <c:pt idx="3" formatCode="0.00">
                  <c:v>11.461492398985083</c:v>
                </c:pt>
                <c:pt idx="4">
                  <c:v>11.569651330042321</c:v>
                </c:pt>
              </c:numCache>
            </c:numRef>
          </c:xVal>
          <c:yVal>
            <c:numRef>
              <c:f>calculations!$AA$9:$AA$13</c:f>
              <c:numCache>
                <c:formatCode>General</c:formatCode>
                <c:ptCount val="5"/>
                <c:pt idx="0">
                  <c:v>-0.37686711168359627</c:v>
                </c:pt>
                <c:pt idx="1">
                  <c:v>-3.3494448274713249</c:v>
                </c:pt>
                <c:pt idx="2" formatCode="0.00">
                  <c:v>-3.0724220332586261</c:v>
                </c:pt>
                <c:pt idx="3" formatCode="0.00">
                  <c:v>-3.0319520785264777</c:v>
                </c:pt>
                <c:pt idx="4">
                  <c:v>-3.3494448274713249</c:v>
                </c:pt>
              </c:numCache>
            </c:numRef>
          </c:yVal>
          <c:smooth val="0"/>
        </c:ser>
        <c:ser>
          <c:idx val="3"/>
          <c:order val="3"/>
          <c:tx>
            <c:v>a current</c:v>
          </c:tx>
          <c:marker>
            <c:symbol val="none"/>
          </c:marker>
          <c:xVal>
            <c:numRef>
              <c:f>calculations!$AA$26:$AA$30</c:f>
              <c:numCache>
                <c:formatCode>General</c:formatCode>
                <c:ptCount val="5"/>
                <c:pt idx="0">
                  <c:v>11.974350877363804</c:v>
                </c:pt>
                <c:pt idx="1">
                  <c:v>8.8378699780548704</c:v>
                </c:pt>
                <c:pt idx="2" formatCode="0.00">
                  <c:v>9.1301673663137564</c:v>
                </c:pt>
                <c:pt idx="3" formatCode="0.00">
                  <c:v>9.1728687696577715</c:v>
                </c:pt>
                <c:pt idx="4">
                  <c:v>8.8378699780548704</c:v>
                </c:pt>
              </c:numCache>
            </c:numRef>
          </c:xVal>
          <c:yVal>
            <c:numRef>
              <c:f>calculations!$AB$26:$AB$30</c:f>
              <c:numCache>
                <c:formatCode>General</c:formatCode>
                <c:ptCount val="5"/>
                <c:pt idx="0">
                  <c:v>-0.37686711168359627</c:v>
                </c:pt>
                <c:pt idx="1">
                  <c:v>5.0146921756545948E-2</c:v>
                </c:pt>
                <c:pt idx="2" formatCode="0.00">
                  <c:v>-0.14937852655291495</c:v>
                </c:pt>
                <c:pt idx="3" formatCode="0.00">
                  <c:v>0.16426956337797843</c:v>
                </c:pt>
                <c:pt idx="4">
                  <c:v>5.0146921756545948E-2</c:v>
                </c:pt>
              </c:numCache>
            </c:numRef>
          </c:yVal>
          <c:smooth val="0"/>
        </c:ser>
        <c:ser>
          <c:idx val="4"/>
          <c:order val="4"/>
          <c:tx>
            <c:v>accelerated</c:v>
          </c:tx>
          <c:spPr>
            <a:ln>
              <a:noFill/>
            </a:ln>
          </c:spPr>
          <c:marker>
            <c:symbol val="circle"/>
            <c:size val="6"/>
            <c:spPr>
              <a:solidFill>
                <a:schemeClr val="bg2">
                  <a:lumMod val="10000"/>
                </a:schemeClr>
              </a:solidFill>
            </c:spPr>
          </c:marker>
          <c:xVal>
            <c:numRef>
              <c:f>calculations!$A$3:$A$4</c:f>
              <c:numCache>
                <c:formatCode>General</c:formatCode>
                <c:ptCount val="2"/>
                <c:pt idx="0">
                  <c:v>11.974350877363804</c:v>
                </c:pt>
                <c:pt idx="1">
                  <c:v>11.974350877363804</c:v>
                </c:pt>
              </c:numCache>
            </c:numRef>
          </c:xVal>
          <c:yVal>
            <c:numRef>
              <c:f>calculations!$B$3:$B$4</c:f>
              <c:numCache>
                <c:formatCode>General</c:formatCode>
                <c:ptCount val="2"/>
                <c:pt idx="0">
                  <c:v>-0.37686711168359627</c:v>
                </c:pt>
                <c:pt idx="1">
                  <c:v>-0.37686711168359627</c:v>
                </c:pt>
              </c:numCache>
            </c:numRef>
          </c:yVal>
          <c:smooth val="0"/>
        </c:ser>
        <c:ser>
          <c:idx val="5"/>
          <c:order val="5"/>
          <c:tx>
            <c:v>a_centripetal</c:v>
          </c:tx>
          <c:marker>
            <c:symbol val="none"/>
          </c:marker>
          <c:xVal>
            <c:numRef>
              <c:f>calculations!$X$26:$X$30</c:f>
              <c:numCache>
                <c:formatCode>General</c:formatCode>
                <c:ptCount val="5"/>
                <c:pt idx="0">
                  <c:v>11.974350877363804</c:v>
                </c:pt>
                <c:pt idx="1">
                  <c:v>8.8378699780548704</c:v>
                </c:pt>
                <c:pt idx="2" formatCode="0.00">
                  <c:v>9.1301673663137564</c:v>
                </c:pt>
                <c:pt idx="3" formatCode="0.00">
                  <c:v>9.1728687696577715</c:v>
                </c:pt>
                <c:pt idx="4">
                  <c:v>8.8378699780548704</c:v>
                </c:pt>
              </c:numCache>
            </c:numRef>
          </c:xVal>
          <c:yVal>
            <c:numRef>
              <c:f>calculations!$Y$26:$Y$30</c:f>
              <c:numCache>
                <c:formatCode>General</c:formatCode>
                <c:ptCount val="5"/>
                <c:pt idx="0">
                  <c:v>-0.37686711168359627</c:v>
                </c:pt>
                <c:pt idx="1">
                  <c:v>5.0146921756545948E-2</c:v>
                </c:pt>
                <c:pt idx="2" formatCode="0.00">
                  <c:v>-0.14937852655291495</c:v>
                </c:pt>
                <c:pt idx="3" formatCode="0.00">
                  <c:v>0.16426956337797843</c:v>
                </c:pt>
                <c:pt idx="4">
                  <c:v>5.0146921756545948E-2</c:v>
                </c:pt>
              </c:numCache>
            </c:numRef>
          </c:yVal>
          <c:smooth val="0"/>
        </c:ser>
        <c:ser>
          <c:idx val="6"/>
          <c:order val="6"/>
          <c:tx>
            <c:v>circle</c:v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calculations!$AH$23:$AH$173</c:f>
              <c:numCache>
                <c:formatCode>General</c:formatCode>
                <c:ptCount val="151"/>
                <c:pt idx="0">
                  <c:v>12.0003401543855</c:v>
                </c:pt>
                <c:pt idx="1">
                  <c:v>11.997846159569525</c:v>
                </c:pt>
                <c:pt idx="2">
                  <c:v>11.990368550435972</c:v>
                </c:pt>
                <c:pt idx="3">
                  <c:v>11.977920445252174</c:v>
                </c:pt>
                <c:pt idx="4">
                  <c:v>11.960523682224512</c:v>
                </c:pt>
                <c:pt idx="5">
                  <c:v>11.9382087811868</c:v>
                </c:pt>
                <c:pt idx="6">
                  <c:v>11.911014890058112</c:v>
                </c:pt>
                <c:pt idx="7">
                  <c:v>11.878989716164032</c:v>
                </c:pt>
                <c:pt idx="8">
                  <c:v>11.842189442541802</c:v>
                </c:pt>
                <c:pt idx="9">
                  <c:v>11.800678629376167</c:v>
                </c:pt>
                <c:pt idx="10">
                  <c:v>11.75453010073889</c:v>
                </c:pt>
                <c:pt idx="11">
                  <c:v>11.703824816830579</c:v>
                </c:pt>
                <c:pt idx="12">
                  <c:v>11.648651731948979</c:v>
                </c:pt>
                <c:pt idx="13">
                  <c:v>11.589107638432912</c:v>
                </c:pt>
                <c:pt idx="14">
                  <c:v>11.525296996855623</c:v>
                </c:pt>
                <c:pt idx="15">
                  <c:v>11.457331752765445</c:v>
                </c:pt>
                <c:pt idx="16">
                  <c:v>11.38533114029525</c:v>
                </c:pt>
                <c:pt idx="17">
                  <c:v>11.309421472985289</c:v>
                </c:pt>
                <c:pt idx="18">
                  <c:v>11.229735922186299</c:v>
                </c:pt>
                <c:pt idx="19">
                  <c:v>11.146414283431715</c:v>
                </c:pt>
                <c:pt idx="20">
                  <c:v>11.059602731188797</c:v>
                </c:pt>
                <c:pt idx="21">
                  <c:v>10.96945356241894</c:v>
                </c:pt>
                <c:pt idx="22">
                  <c:v>10.87612492939706</c:v>
                </c:pt>
                <c:pt idx="23">
                  <c:v>10.779780562258761</c:v>
                </c:pt>
                <c:pt idx="24">
                  <c:v>10.680589481762038</c:v>
                </c:pt>
                <c:pt idx="25">
                  <c:v>10.578725702767439</c:v>
                </c:pt>
                <c:pt idx="26">
                  <c:v>10.474367928956866</c:v>
                </c:pt>
                <c:pt idx="27">
                  <c:v>10.367699239326592</c:v>
                </c:pt>
                <c:pt idx="28">
                  <c:v>10.258906767004493</c:v>
                </c:pt>
                <c:pt idx="29">
                  <c:v>10.148181370954953</c:v>
                </c:pt>
                <c:pt idx="30">
                  <c:v>10.035717301147383</c:v>
                </c:pt>
                <c:pt idx="31">
                  <c:v>9.9217118577757741</c:v>
                </c:pt>
                <c:pt idx="32">
                  <c:v>9.8063650451271123</c:v>
                </c:pt>
                <c:pt idx="33">
                  <c:v>9.6898792207058904</c:v>
                </c:pt>
                <c:pt idx="34">
                  <c:v>9.5724587402302941</c:v>
                </c:pt>
                <c:pt idx="35">
                  <c:v>9.4543095991228245</c:v>
                </c:pt>
                <c:pt idx="36">
                  <c:v>9.3356390711243336</c:v>
                </c:pt>
                <c:pt idx="37">
                  <c:v>9.216655344665444</c:v>
                </c:pt>
                <c:pt idx="38">
                  <c:v>9.0975671576333088</c:v>
                </c:pt>
                <c:pt idx="39">
                  <c:v>8.978583431174421</c:v>
                </c:pt>
                <c:pt idx="40">
                  <c:v>8.8599129031759283</c:v>
                </c:pt>
                <c:pt idx="41">
                  <c:v>8.7417637620684587</c:v>
                </c:pt>
                <c:pt idx="42">
                  <c:v>8.6243432815928642</c:v>
                </c:pt>
                <c:pt idx="43">
                  <c:v>8.5078574571716423</c:v>
                </c:pt>
                <c:pt idx="44">
                  <c:v>8.3925106445229787</c:v>
                </c:pt>
                <c:pt idx="45">
                  <c:v>8.2785052011513702</c:v>
                </c:pt>
                <c:pt idx="46">
                  <c:v>8.1660411313438015</c:v>
                </c:pt>
                <c:pt idx="47">
                  <c:v>8.0553157352942595</c:v>
                </c:pt>
                <c:pt idx="48">
                  <c:v>7.9465232629721614</c:v>
                </c:pt>
                <c:pt idx="49">
                  <c:v>7.8398545733418876</c:v>
                </c:pt>
                <c:pt idx="50">
                  <c:v>7.7354967995313144</c:v>
                </c:pt>
                <c:pt idx="51">
                  <c:v>7.6336330205367169</c:v>
                </c:pt>
                <c:pt idx="52">
                  <c:v>7.5344419400399945</c:v>
                </c:pt>
                <c:pt idx="53">
                  <c:v>7.4380975729016949</c:v>
                </c:pt>
                <c:pt idx="54">
                  <c:v>7.3447689398798151</c:v>
                </c:pt>
                <c:pt idx="55">
                  <c:v>7.2546197711099571</c:v>
                </c:pt>
                <c:pt idx="56">
                  <c:v>7.1678082188670382</c:v>
                </c:pt>
                <c:pt idx="57">
                  <c:v>7.0844865801124541</c:v>
                </c:pt>
                <c:pt idx="58">
                  <c:v>7.0048010293134642</c:v>
                </c:pt>
                <c:pt idx="59">
                  <c:v>6.9288913620035029</c:v>
                </c:pt>
                <c:pt idx="60">
                  <c:v>6.85689074953331</c:v>
                </c:pt>
                <c:pt idx="61">
                  <c:v>6.788925505443129</c:v>
                </c:pt>
                <c:pt idx="62">
                  <c:v>6.7251148638658407</c:v>
                </c:pt>
                <c:pt idx="63">
                  <c:v>6.665570770349774</c:v>
                </c:pt>
                <c:pt idx="64">
                  <c:v>6.6103976854681736</c:v>
                </c:pt>
                <c:pt idx="65">
                  <c:v>6.5596924015598619</c:v>
                </c:pt>
                <c:pt idx="66">
                  <c:v>6.5135438729225861</c:v>
                </c:pt>
                <c:pt idx="67">
                  <c:v>6.4720330597569529</c:v>
                </c:pt>
                <c:pt idx="68">
                  <c:v>6.4352327861347209</c:v>
                </c:pt>
                <c:pt idx="69">
                  <c:v>6.4032076122406423</c:v>
                </c:pt>
                <c:pt idx="70">
                  <c:v>6.3760137211119536</c:v>
                </c:pt>
                <c:pt idx="71">
                  <c:v>6.3536988200742419</c:v>
                </c:pt>
                <c:pt idx="72">
                  <c:v>6.3363020570465807</c:v>
                </c:pt>
                <c:pt idx="73">
                  <c:v>6.3238539518627812</c:v>
                </c:pt>
                <c:pt idx="74">
                  <c:v>6.3163763427292299</c:v>
                </c:pt>
                <c:pt idx="75">
                  <c:v>6.3138823479132551</c:v>
                </c:pt>
                <c:pt idx="76">
                  <c:v>6.3163763427292299</c:v>
                </c:pt>
                <c:pt idx="77">
                  <c:v>6.3238539518627821</c:v>
                </c:pt>
                <c:pt idx="78">
                  <c:v>6.3363020570465824</c:v>
                </c:pt>
                <c:pt idx="79">
                  <c:v>6.3536988200742437</c:v>
                </c:pt>
                <c:pt idx="80">
                  <c:v>6.3760137211119563</c:v>
                </c:pt>
                <c:pt idx="81">
                  <c:v>6.4032076122406449</c:v>
                </c:pt>
                <c:pt idx="82">
                  <c:v>6.4352327861347245</c:v>
                </c:pt>
                <c:pt idx="83">
                  <c:v>6.4720330597569564</c:v>
                </c:pt>
                <c:pt idx="84">
                  <c:v>6.5135438729225914</c:v>
                </c:pt>
                <c:pt idx="85">
                  <c:v>6.5596924015598672</c:v>
                </c:pt>
                <c:pt idx="86">
                  <c:v>6.610397685468179</c:v>
                </c:pt>
                <c:pt idx="87">
                  <c:v>6.6655707703497793</c:v>
                </c:pt>
                <c:pt idx="88">
                  <c:v>6.7251148638658478</c:v>
                </c:pt>
                <c:pt idx="89">
                  <c:v>6.7889255054431352</c:v>
                </c:pt>
                <c:pt idx="90">
                  <c:v>6.8568907495333171</c:v>
                </c:pt>
                <c:pt idx="91">
                  <c:v>6.92889136200351</c:v>
                </c:pt>
                <c:pt idx="92">
                  <c:v>7.0048010293134721</c:v>
                </c:pt>
                <c:pt idx="93">
                  <c:v>7.0844865801124621</c:v>
                </c:pt>
                <c:pt idx="94">
                  <c:v>7.1678082188670462</c:v>
                </c:pt>
                <c:pt idx="95">
                  <c:v>7.254619771109966</c:v>
                </c:pt>
                <c:pt idx="96">
                  <c:v>7.344768939879823</c:v>
                </c:pt>
                <c:pt idx="97">
                  <c:v>7.4380975729017038</c:v>
                </c:pt>
                <c:pt idx="98">
                  <c:v>7.5344419400400033</c:v>
                </c:pt>
                <c:pt idx="99">
                  <c:v>7.6336330205367258</c:v>
                </c:pt>
                <c:pt idx="100">
                  <c:v>7.7354967995313242</c:v>
                </c:pt>
                <c:pt idx="101">
                  <c:v>7.8398545733418965</c:v>
                </c:pt>
                <c:pt idx="102">
                  <c:v>7.9465232629721712</c:v>
                </c:pt>
                <c:pt idx="103">
                  <c:v>8.0553157352942701</c:v>
                </c:pt>
                <c:pt idx="104">
                  <c:v>8.1660411313438122</c:v>
                </c:pt>
                <c:pt idx="105">
                  <c:v>8.2785052011513809</c:v>
                </c:pt>
                <c:pt idx="106">
                  <c:v>8.3925106445229893</c:v>
                </c:pt>
                <c:pt idx="107">
                  <c:v>8.507857457171653</c:v>
                </c:pt>
                <c:pt idx="108">
                  <c:v>8.6243432815928749</c:v>
                </c:pt>
                <c:pt idx="109">
                  <c:v>8.7417637620684712</c:v>
                </c:pt>
                <c:pt idx="110">
                  <c:v>8.8599129031759407</c:v>
                </c:pt>
                <c:pt idx="111">
                  <c:v>8.9785834311744317</c:v>
                </c:pt>
                <c:pt idx="112">
                  <c:v>9.0975671576333212</c:v>
                </c:pt>
                <c:pt idx="113">
                  <c:v>9.2166553446654564</c:v>
                </c:pt>
                <c:pt idx="114">
                  <c:v>9.3356390711243442</c:v>
                </c:pt>
                <c:pt idx="115">
                  <c:v>9.454309599122837</c:v>
                </c:pt>
                <c:pt idx="116">
                  <c:v>9.5724587402303047</c:v>
                </c:pt>
                <c:pt idx="117">
                  <c:v>9.689879220705901</c:v>
                </c:pt>
                <c:pt idx="118">
                  <c:v>9.8063650451271229</c:v>
                </c:pt>
                <c:pt idx="119">
                  <c:v>9.9217118577757848</c:v>
                </c:pt>
                <c:pt idx="120">
                  <c:v>10.035717301147393</c:v>
                </c:pt>
                <c:pt idx="121">
                  <c:v>10.148181370954964</c:v>
                </c:pt>
                <c:pt idx="122">
                  <c:v>10.258906767004504</c:v>
                </c:pt>
                <c:pt idx="123">
                  <c:v>10.367699239326603</c:v>
                </c:pt>
                <c:pt idx="124">
                  <c:v>10.474367928956877</c:v>
                </c:pt>
                <c:pt idx="125">
                  <c:v>10.57872570276745</c:v>
                </c:pt>
                <c:pt idx="126">
                  <c:v>10.680589481762048</c:v>
                </c:pt>
                <c:pt idx="127">
                  <c:v>10.77978056225877</c:v>
                </c:pt>
                <c:pt idx="128">
                  <c:v>10.876124929397069</c:v>
                </c:pt>
                <c:pt idx="129">
                  <c:v>10.969453562418948</c:v>
                </c:pt>
                <c:pt idx="130">
                  <c:v>11.059602731188805</c:v>
                </c:pt>
                <c:pt idx="131">
                  <c:v>11.146414283431724</c:v>
                </c:pt>
                <c:pt idx="132">
                  <c:v>11.229735922186308</c:v>
                </c:pt>
                <c:pt idx="133">
                  <c:v>11.309421472985298</c:v>
                </c:pt>
                <c:pt idx="134">
                  <c:v>11.385331140295259</c:v>
                </c:pt>
                <c:pt idx="135">
                  <c:v>11.457331752765452</c:v>
                </c:pt>
                <c:pt idx="136">
                  <c:v>11.525296996855632</c:v>
                </c:pt>
                <c:pt idx="137">
                  <c:v>11.589107638432919</c:v>
                </c:pt>
                <c:pt idx="138">
                  <c:v>11.648651731948986</c:v>
                </c:pt>
                <c:pt idx="139">
                  <c:v>11.703824816830586</c:v>
                </c:pt>
                <c:pt idx="140">
                  <c:v>11.754530100738897</c:v>
                </c:pt>
                <c:pt idx="141">
                  <c:v>11.800678629376172</c:v>
                </c:pt>
                <c:pt idx="142">
                  <c:v>11.842189442541805</c:v>
                </c:pt>
                <c:pt idx="143">
                  <c:v>11.878989716164037</c:v>
                </c:pt>
                <c:pt idx="144">
                  <c:v>11.911014890058116</c:v>
                </c:pt>
                <c:pt idx="145">
                  <c:v>11.938208781186804</c:v>
                </c:pt>
                <c:pt idx="146">
                  <c:v>11.960523682224515</c:v>
                </c:pt>
                <c:pt idx="147">
                  <c:v>11.977920445252176</c:v>
                </c:pt>
                <c:pt idx="148">
                  <c:v>11.990368550435974</c:v>
                </c:pt>
                <c:pt idx="149">
                  <c:v>11.997846159569526</c:v>
                </c:pt>
                <c:pt idx="150">
                  <c:v>12.0003401543855</c:v>
                </c:pt>
              </c:numCache>
            </c:numRef>
          </c:xVal>
          <c:yVal>
            <c:numRef>
              <c:f>calculations!$AI$23:$AI$173</c:f>
              <c:numCache>
                <c:formatCode>General</c:formatCode>
                <c:ptCount val="151"/>
                <c:pt idx="0">
                  <c:v>6.6840383400753045E-3</c:v>
                </c:pt>
                <c:pt idx="1">
                  <c:v>0.12574610736484318</c:v>
                </c:pt>
                <c:pt idx="2">
                  <c:v>0.24459930106297872</c:v>
                </c:pt>
                <c:pt idx="3">
                  <c:v>0.36303511054614879</c:v>
                </c:pt>
                <c:pt idx="4">
                  <c:v>0.48084575915976135</c:v>
                </c:pt>
                <c:pt idx="5">
                  <c:v>0.59782456699382092</c:v>
                </c:pt>
                <c:pt idx="6">
                  <c:v>0.7137663134697203</c:v>
                </c:pt>
                <c:pt idx="7">
                  <c:v>0.8284675973668707</c:v>
                </c:pt>
                <c:pt idx="8">
                  <c:v>0.94172719365755864</c:v>
                </c:pt>
                <c:pt idx="9">
                  <c:v>1.0533464065240201</c:v>
                </c:pt>
                <c:pt idx="10">
                  <c:v>1.1631294179384246</c:v>
                </c:pt>
                <c:pt idx="11">
                  <c:v>1.2708836311942333</c:v>
                </c:pt>
                <c:pt idx="12">
                  <c:v>1.3764200087862672</c:v>
                </c:pt>
                <c:pt idx="13">
                  <c:v>1.4795534040467282</c:v>
                </c:pt>
                <c:pt idx="14">
                  <c:v>1.5801028859553663</c:v>
                </c:pt>
                <c:pt idx="15">
                  <c:v>1.6778920565539703</c:v>
                </c:pt>
                <c:pt idx="16">
                  <c:v>1.7727493604083266</c:v>
                </c:pt>
                <c:pt idx="17">
                  <c:v>1.8645083855747464</c:v>
                </c:pt>
                <c:pt idx="18">
                  <c:v>1.9530081555431615</c:v>
                </c:pt>
                <c:pt idx="19">
                  <c:v>2.0380934116446232</c:v>
                </c:pt>
                <c:pt idx="20">
                  <c:v>2.1196148854277657</c:v>
                </c:pt>
                <c:pt idx="21">
                  <c:v>2.1974295605263898</c:v>
                </c:pt>
                <c:pt idx="22">
                  <c:v>2.2714009235587684</c:v>
                </c:pt>
                <c:pt idx="23">
                  <c:v>2.3413992036185052</c:v>
                </c:pt>
                <c:pt idx="24">
                  <c:v>2.4073015999367993</c:v>
                </c:pt>
                <c:pt idx="25">
                  <c:v>2.4689924973167239</c:v>
                </c:pt>
                <c:pt idx="26">
                  <c:v>2.5263636689615674</c:v>
                </c:pt>
                <c:pt idx="27">
                  <c:v>2.5793144663414087</c:v>
                </c:pt>
                <c:pt idx="28">
                  <c:v>2.6277519957648425</c:v>
                </c:pt>
                <c:pt idx="29">
                  <c:v>2.6715912813460765</c:v>
                </c:pt>
                <c:pt idx="30">
                  <c:v>2.710755414081512</c:v>
                </c:pt>
                <c:pt idx="31">
                  <c:v>2.7451756867742692</c:v>
                </c:pt>
                <c:pt idx="32">
                  <c:v>2.7747917145699579</c:v>
                </c:pt>
                <c:pt idx="33">
                  <c:v>2.7995515408922307</c:v>
                </c:pt>
                <c:pt idx="34">
                  <c:v>2.8194117285922728</c:v>
                </c:pt>
                <c:pt idx="35">
                  <c:v>2.8343374361523206</c:v>
                </c:pt>
                <c:pt idx="36">
                  <c:v>2.8443024788095252</c:v>
                </c:pt>
                <c:pt idx="37">
                  <c:v>2.8492893744929213</c:v>
                </c:pt>
                <c:pt idx="38">
                  <c:v>2.8492893744929213</c:v>
                </c:pt>
                <c:pt idx="39">
                  <c:v>2.8443024788095252</c:v>
                </c:pt>
                <c:pt idx="40">
                  <c:v>2.8343374361523206</c:v>
                </c:pt>
                <c:pt idx="41">
                  <c:v>2.8194117285922724</c:v>
                </c:pt>
                <c:pt idx="42">
                  <c:v>2.7995515408922307</c:v>
                </c:pt>
                <c:pt idx="43">
                  <c:v>2.7747917145699579</c:v>
                </c:pt>
                <c:pt idx="44">
                  <c:v>2.7451756867742687</c:v>
                </c:pt>
                <c:pt idx="45">
                  <c:v>2.7107554140815115</c:v>
                </c:pt>
                <c:pt idx="46">
                  <c:v>2.671591281346076</c:v>
                </c:pt>
                <c:pt idx="47">
                  <c:v>2.6277519957648421</c:v>
                </c:pt>
                <c:pt idx="48">
                  <c:v>2.5793144663414087</c:v>
                </c:pt>
                <c:pt idx="49">
                  <c:v>2.5263636689615669</c:v>
                </c:pt>
                <c:pt idx="50">
                  <c:v>2.4689924973167239</c:v>
                </c:pt>
                <c:pt idx="51">
                  <c:v>2.4073015999367993</c:v>
                </c:pt>
                <c:pt idx="52">
                  <c:v>2.3413992036185047</c:v>
                </c:pt>
                <c:pt idx="53">
                  <c:v>2.271400923558768</c:v>
                </c:pt>
                <c:pt idx="54">
                  <c:v>2.1974295605263889</c:v>
                </c:pt>
                <c:pt idx="55">
                  <c:v>2.1196148854277648</c:v>
                </c:pt>
                <c:pt idx="56">
                  <c:v>2.0380934116446223</c:v>
                </c:pt>
                <c:pt idx="57">
                  <c:v>1.9530081555431602</c:v>
                </c:pt>
                <c:pt idx="58">
                  <c:v>1.8645083855747449</c:v>
                </c:pt>
                <c:pt idx="59">
                  <c:v>1.7727493604083246</c:v>
                </c:pt>
                <c:pt idx="60">
                  <c:v>1.6778920565539681</c:v>
                </c:pt>
                <c:pt idx="61">
                  <c:v>1.5801028859553639</c:v>
                </c:pt>
                <c:pt idx="62">
                  <c:v>1.4795534040467253</c:v>
                </c:pt>
                <c:pt idx="63">
                  <c:v>1.3764200087862639</c:v>
                </c:pt>
                <c:pt idx="64">
                  <c:v>1.2708836311942295</c:v>
                </c:pt>
                <c:pt idx="65">
                  <c:v>1.1631294179384208</c:v>
                </c:pt>
                <c:pt idx="66">
                  <c:v>1.0533464065240161</c:v>
                </c:pt>
                <c:pt idx="67">
                  <c:v>0.9417271936575542</c:v>
                </c:pt>
                <c:pt idx="68">
                  <c:v>0.82846759736686626</c:v>
                </c:pt>
                <c:pt idx="69">
                  <c:v>0.71376631346971564</c:v>
                </c:pt>
                <c:pt idx="70">
                  <c:v>0.59782456699381581</c:v>
                </c:pt>
                <c:pt idx="71">
                  <c:v>0.48084575915975619</c:v>
                </c:pt>
                <c:pt idx="72">
                  <c:v>0.3630351105461434</c:v>
                </c:pt>
                <c:pt idx="73">
                  <c:v>0.24459930106297312</c:v>
                </c:pt>
                <c:pt idx="74">
                  <c:v>0.12574610736483738</c:v>
                </c:pt>
                <c:pt idx="75">
                  <c:v>6.6840383400693397E-3</c:v>
                </c:pt>
                <c:pt idx="76">
                  <c:v>-0.1123780306846987</c:v>
                </c:pt>
                <c:pt idx="77">
                  <c:v>-0.23123122438283442</c:v>
                </c:pt>
                <c:pt idx="78">
                  <c:v>-0.34966703386600462</c:v>
                </c:pt>
                <c:pt idx="79">
                  <c:v>-0.4674776824796173</c:v>
                </c:pt>
                <c:pt idx="80">
                  <c:v>-0.58445649031367686</c:v>
                </c:pt>
                <c:pt idx="81">
                  <c:v>-0.70039823678957647</c:v>
                </c:pt>
                <c:pt idx="82">
                  <c:v>-0.81509952068672709</c:v>
                </c:pt>
                <c:pt idx="83">
                  <c:v>-0.9283591169774148</c:v>
                </c:pt>
                <c:pt idx="84">
                  <c:v>-1.0399783298438767</c:v>
                </c:pt>
                <c:pt idx="85">
                  <c:v>-1.1497613412582812</c:v>
                </c:pt>
                <c:pt idx="86">
                  <c:v>-1.2575155545140899</c:v>
                </c:pt>
                <c:pt idx="87">
                  <c:v>-1.3630519321061239</c:v>
                </c:pt>
                <c:pt idx="88">
                  <c:v>-1.466185327366585</c:v>
                </c:pt>
                <c:pt idx="89">
                  <c:v>-1.5667348092752236</c:v>
                </c:pt>
                <c:pt idx="90">
                  <c:v>-1.6645239798738274</c:v>
                </c:pt>
                <c:pt idx="91">
                  <c:v>-1.7593812837281837</c:v>
                </c:pt>
                <c:pt idx="92">
                  <c:v>-1.8511403088946035</c:v>
                </c:pt>
                <c:pt idx="93">
                  <c:v>-1.9396400788630184</c:v>
                </c:pt>
                <c:pt idx="94">
                  <c:v>-2.0247253349644798</c:v>
                </c:pt>
                <c:pt idx="95">
                  <c:v>-2.1062468087476218</c:v>
                </c:pt>
                <c:pt idx="96">
                  <c:v>-2.1840614838462447</c:v>
                </c:pt>
                <c:pt idx="97">
                  <c:v>-2.2580328468786233</c:v>
                </c:pt>
                <c:pt idx="98">
                  <c:v>-2.3280311269383596</c:v>
                </c:pt>
                <c:pt idx="99">
                  <c:v>-2.3939335232566541</c:v>
                </c:pt>
                <c:pt idx="100">
                  <c:v>-2.4556244206365783</c:v>
                </c:pt>
                <c:pt idx="101">
                  <c:v>-2.5129955922814213</c:v>
                </c:pt>
                <c:pt idx="102">
                  <c:v>-2.5659463896612622</c:v>
                </c:pt>
                <c:pt idx="103">
                  <c:v>-2.6143839190846956</c:v>
                </c:pt>
                <c:pt idx="104">
                  <c:v>-2.6582232046659291</c:v>
                </c:pt>
                <c:pt idx="105">
                  <c:v>-2.6973873374013642</c:v>
                </c:pt>
                <c:pt idx="106">
                  <c:v>-2.7318076100941213</c:v>
                </c:pt>
                <c:pt idx="107">
                  <c:v>-2.7614236378898096</c:v>
                </c:pt>
                <c:pt idx="108">
                  <c:v>-2.786183464212082</c:v>
                </c:pt>
                <c:pt idx="109">
                  <c:v>-2.8060436519121232</c:v>
                </c:pt>
                <c:pt idx="110">
                  <c:v>-2.820969359472171</c:v>
                </c:pt>
                <c:pt idx="111">
                  <c:v>-2.8309344021293747</c:v>
                </c:pt>
                <c:pt idx="112">
                  <c:v>-2.8359212978127704</c:v>
                </c:pt>
                <c:pt idx="113">
                  <c:v>-2.8359212978127699</c:v>
                </c:pt>
                <c:pt idx="114">
                  <c:v>-2.8309344021293734</c:v>
                </c:pt>
                <c:pt idx="115">
                  <c:v>-2.8209693594721688</c:v>
                </c:pt>
                <c:pt idx="116">
                  <c:v>-2.8060436519121201</c:v>
                </c:pt>
                <c:pt idx="117">
                  <c:v>-2.7861834642120775</c:v>
                </c:pt>
                <c:pt idx="118">
                  <c:v>-2.7614236378898043</c:v>
                </c:pt>
                <c:pt idx="119">
                  <c:v>-2.7318076100941151</c:v>
                </c:pt>
                <c:pt idx="120">
                  <c:v>-2.6973873374013575</c:v>
                </c:pt>
                <c:pt idx="121">
                  <c:v>-2.6582232046659215</c:v>
                </c:pt>
                <c:pt idx="122">
                  <c:v>-2.6143839190846871</c:v>
                </c:pt>
                <c:pt idx="123">
                  <c:v>-2.5659463896612533</c:v>
                </c:pt>
                <c:pt idx="124">
                  <c:v>-2.5129955922814111</c:v>
                </c:pt>
                <c:pt idx="125">
                  <c:v>-2.4556244206365676</c:v>
                </c:pt>
                <c:pt idx="126">
                  <c:v>-2.3939335232566421</c:v>
                </c:pt>
                <c:pt idx="127">
                  <c:v>-2.3280311269383476</c:v>
                </c:pt>
                <c:pt idx="128">
                  <c:v>-2.2580328468786104</c:v>
                </c:pt>
                <c:pt idx="129">
                  <c:v>-2.1840614838462309</c:v>
                </c:pt>
                <c:pt idx="130">
                  <c:v>-2.1062468087476063</c:v>
                </c:pt>
                <c:pt idx="131">
                  <c:v>-2.0247253349644634</c:v>
                </c:pt>
                <c:pt idx="132">
                  <c:v>-1.9396400788630015</c:v>
                </c:pt>
                <c:pt idx="133">
                  <c:v>-1.8511403088945861</c:v>
                </c:pt>
                <c:pt idx="134">
                  <c:v>-1.7593812837281657</c:v>
                </c:pt>
                <c:pt idx="135">
                  <c:v>-1.664523979873809</c:v>
                </c:pt>
                <c:pt idx="136">
                  <c:v>-1.5667348092752043</c:v>
                </c:pt>
                <c:pt idx="137">
                  <c:v>-1.4661853273665655</c:v>
                </c:pt>
                <c:pt idx="138">
                  <c:v>-1.3630519321061039</c:v>
                </c:pt>
                <c:pt idx="139">
                  <c:v>-1.257515554514069</c:v>
                </c:pt>
                <c:pt idx="140">
                  <c:v>-1.1497613412582601</c:v>
                </c:pt>
                <c:pt idx="141">
                  <c:v>-1.0399783298438552</c:v>
                </c:pt>
                <c:pt idx="142">
                  <c:v>-0.92835911697739304</c:v>
                </c:pt>
                <c:pt idx="143">
                  <c:v>-0.8150995206867051</c:v>
                </c:pt>
                <c:pt idx="144">
                  <c:v>-0.70039823678955426</c:v>
                </c:pt>
                <c:pt idx="145">
                  <c:v>-0.58445649031365443</c:v>
                </c:pt>
                <c:pt idx="146">
                  <c:v>-0.46747768247959476</c:v>
                </c:pt>
                <c:pt idx="147">
                  <c:v>-0.3496670338659818</c:v>
                </c:pt>
                <c:pt idx="148">
                  <c:v>-0.23123122438281155</c:v>
                </c:pt>
                <c:pt idx="149">
                  <c:v>-0.11237803068467578</c:v>
                </c:pt>
                <c:pt idx="150">
                  <c:v>6.6840383400922848E-3</c:v>
                </c:pt>
              </c:numCache>
            </c:numRef>
          </c:yVal>
          <c:smooth val="0"/>
        </c:ser>
        <c:ser>
          <c:idx val="7"/>
          <c:order val="7"/>
          <c:tx>
            <c:v>TOTAL PATH</c:v>
          </c:tx>
          <c:spPr>
            <a:ln w="22225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xVal>
            <c:numRef>
              <c:f>calculations!$F$7:$F$239</c:f>
              <c:numCache>
                <c:formatCode>General</c:formatCode>
                <c:ptCount val="233"/>
                <c:pt idx="0">
                  <c:v>4</c:v>
                </c:pt>
                <c:pt idx="1">
                  <c:v>3.9940767774885493</c:v>
                </c:pt>
                <c:pt idx="2">
                  <c:v>3.9762896522019022</c:v>
                </c:pt>
                <c:pt idx="3">
                  <c:v>3.9465867052694636</c:v>
                </c:pt>
                <c:pt idx="4">
                  <c:v>3.9048829146235895</c:v>
                </c:pt>
                <c:pt idx="5">
                  <c:v>3.8510624007942171</c:v>
                </c:pt>
                <c:pt idx="6">
                  <c:v>3.7849815346446034</c:v>
                </c:pt>
                <c:pt idx="7">
                  <c:v>3.7064728710992809</c:v>
                </c:pt>
                <c:pt idx="8">
                  <c:v>3.6153498632508234</c:v>
                </c:pt>
                <c:pt idx="9">
                  <c:v>3.5114123020149313</c:v>
                </c:pt>
                <c:pt idx="10">
                  <c:v>3.3944524178243261</c:v>
                </c:pt>
                <c:pt idx="11">
                  <c:v>3.2642615727971207</c:v>
                </c:pt>
                <c:pt idx="12">
                  <c:v>3.1206374644646449</c:v>
                </c:pt>
                <c:pt idx="13">
                  <c:v>2.9633917555709655</c:v>
                </c:pt>
                <c:pt idx="14">
                  <c:v>2.7923580387277696</c:v>
                </c:pt>
                <c:pt idx="15">
                  <c:v>2.6074000398825889</c:v>
                </c:pt>
                <c:pt idx="16">
                  <c:v>2.4084199606856198</c:v>
                </c:pt>
                <c:pt idx="17">
                  <c:v>2.1953668569620919</c:v>
                </c:pt>
                <c:pt idx="18">
                  <c:v>1.9682449486451596</c:v>
                </c:pt>
                <c:pt idx="19">
                  <c:v>1.7271217557213849</c:v>
                </c:pt>
                <c:pt idx="20">
                  <c:v>1.4721359549995787</c:v>
                </c:pt>
                <c:pt idx="21">
                  <c:v>1.2035048538370179</c:v>
                </c:pt>
                <c:pt idx="22">
                  <c:v>0.92153137933764762</c:v>
                </c:pt>
                <c:pt idx="23">
                  <c:v>0.62661048495777405</c:v>
                </c:pt>
                <c:pt idx="24">
                  <c:v>0.31923488088906082</c:v>
                </c:pt>
                <c:pt idx="25">
                  <c:v>-3.1281623419019948E-15</c:v>
                </c:pt>
                <c:pt idx="26">
                  <c:v>-0.33039188254030966</c:v>
                </c:pt>
                <c:pt idx="27">
                  <c:v>-0.67112845061261828</c:v>
                </c:pt>
                <c:pt idx="28">
                  <c:v>-1.0212851360954542</c:v>
                </c:pt>
                <c:pt idx="29">
                  <c:v>-1.3798239532568344</c:v>
                </c:pt>
                <c:pt idx="30">
                  <c:v>-1.7455934269942246</c:v>
                </c:pt>
                <c:pt idx="31">
                  <c:v>-2.1173296533041968</c:v>
                </c:pt>
                <c:pt idx="32">
                  <c:v>-2.4936585198496251</c:v>
                </c:pt>
                <c:pt idx="33">
                  <c:v>-2.8730991035830082</c:v>
                </c:pt>
                <c:pt idx="34">
                  <c:v>-3.2540682511788672</c:v>
                </c:pt>
                <c:pt idx="35">
                  <c:v>-3.6348863366286106</c:v>
                </c:pt>
                <c:pt idx="36">
                  <c:v>-4.0137841788624087</c:v>
                </c:pt>
                <c:pt idx="37">
                  <c:v>-4.3889110907906277</c:v>
                </c:pt>
                <c:pt idx="38">
                  <c:v>-4.758344019808618</c:v>
                </c:pt>
                <c:pt idx="39">
                  <c:v>-5.1200977286890179</c:v>
                </c:pt>
                <c:pt idx="40">
                  <c:v>-5.4721359549995894</c:v>
                </c:pt>
                <c:pt idx="41">
                  <c:v>-5.8123834768336691</c:v>
                </c:pt>
                <c:pt idx="42">
                  <c:v>-6.1387390028232502</c:v>
                </c:pt>
                <c:pt idx="43">
                  <c:v>-6.4490887952152978</c:v>
                </c:pt>
                <c:pt idx="44">
                  <c:v>-6.7413209263194762</c:v>
                </c:pt>
                <c:pt idx="45">
                  <c:v>-7.0133400609626051</c:v>
                </c:pt>
                <c:pt idx="46">
                  <c:v>-7.2630826507883093</c:v>
                </c:pt>
                <c:pt idx="47">
                  <c:v>-7.4885324203880872</c:v>
                </c:pt>
                <c:pt idx="48">
                  <c:v>-7.6877360204030074</c:v>
                </c:pt>
                <c:pt idx="49">
                  <c:v>-7.8588187189454066</c:v>
                </c:pt>
                <c:pt idx="50">
                  <c:v>-8.0000000000000053</c:v>
                </c:pt>
                <c:pt idx="51">
                  <c:v>-8.1096089359069481</c:v>
                </c:pt>
                <c:pt idx="52">
                  <c:v>-8.1860992006286484</c:v>
                </c:pt>
                <c:pt idx="53">
                  <c:v>-8.2280635912709403</c:v>
                </c:pt>
                <c:pt idx="54">
                  <c:v>-8.234247927269795</c:v>
                </c:pt>
                <c:pt idx="55">
                  <c:v>-8.2035641997598585</c:v>
                </c:pt>
                <c:pt idx="56">
                  <c:v>-8.1351028478925507</c:v>
                </c:pt>
                <c:pt idx="57">
                  <c:v>-8.0281440442410172</c:v>
                </c:pt>
                <c:pt idx="58">
                  <c:v>-7.882167877878568</c:v>
                </c:pt>
                <c:pt idx="59">
                  <c:v>-7.6968633311985704</c:v>
                </c:pt>
                <c:pt idx="60">
                  <c:v>-7.4721359549995672</c:v>
                </c:pt>
                <c:pt idx="61">
                  <c:v>-7.2081141557236021</c:v>
                </c:pt>
                <c:pt idx="62">
                  <c:v>-6.9051540189339571</c:v>
                </c:pt>
                <c:pt idx="63">
                  <c:v>-6.5638426040683777</c:v>
                </c:pt>
                <c:pt idx="64">
                  <c:v>-6.1849996571166113</c:v>
                </c:pt>
                <c:pt idx="65">
                  <c:v>-5.769677700050944</c:v>
                </c:pt>
                <c:pt idx="66">
                  <c:v>-5.3191604684850633</c:v>
                </c:pt>
                <c:pt idx="67">
                  <c:v>-4.8349596820444223</c:v>
                </c:pt>
                <c:pt idx="68">
                  <c:v>-4.3188101451915237</c:v>
                </c:pt>
                <c:pt idx="69">
                  <c:v>-3.7726631896506397</c:v>
                </c:pt>
                <c:pt idx="70">
                  <c:v>-3.1986784830049255</c:v>
                </c:pt>
                <c:pt idx="71">
                  <c:v>-2.5992142413808352</c:v>
                </c:pt>
                <c:pt idx="72">
                  <c:v>-1.976815897276136</c:v>
                </c:pt>
                <c:pt idx="73">
                  <c:v>-1.3342032864162485</c:v>
                </c:pt>
                <c:pt idx="74">
                  <c:v>-0.67425642992870627</c:v>
                </c:pt>
                <c:pt idx="75">
                  <c:v>-1.9899646141460076E-15</c:v>
                </c:pt>
                <c:pt idx="76">
                  <c:v>0.68541343157994461</c:v>
                </c:pt>
                <c:pt idx="77">
                  <c:v>1.3787212520710816</c:v>
                </c:pt>
                <c:pt idx="78">
                  <c:v>2.0765696540339311</c:v>
                </c:pt>
                <c:pt idx="79">
                  <c:v>2.7755333408006395</c:v>
                </c:pt>
                <c:pt idx="80">
                  <c:v>3.4721359549995578</c:v>
                </c:pt>
                <c:pt idx="81">
                  <c:v>4.1628710872334374</c:v>
                </c:pt>
                <c:pt idx="82">
                  <c:v>4.844223716395974</c:v>
                </c:pt>
                <c:pt idx="83">
                  <c:v>5.5126919286653209</c:v>
                </c:pt>
                <c:pt idx="84">
                  <c:v>6.1648087589782916</c:v>
                </c:pt>
                <c:pt idx="85">
                  <c:v>6.7971639967969457</c:v>
                </c:pt>
                <c:pt idx="86">
                  <c:v>7.4064257972512273</c:v>
                </c:pt>
                <c:pt idx="87">
                  <c:v>7.9893619392880133</c:v>
                </c:pt>
                <c:pt idx="88">
                  <c:v>8.5428605742778991</c:v>
                </c:pt>
                <c:pt idx="89">
                  <c:v>9.063950311615466</c:v>
                </c:pt>
                <c:pt idx="90">
                  <c:v>9.549819492174791</c:v>
                </c:pt>
                <c:pt idx="91">
                  <c:v>9.9978345060172717</c:v>
                </c:pt>
                <c:pt idx="92">
                  <c:v>10.405557017450954</c:v>
                </c:pt>
                <c:pt idx="93">
                  <c:v>10.770759968356995</c:v>
                </c:pt>
                <c:pt idx="94">
                  <c:v>11.091442239567385</c:v>
                </c:pt>
                <c:pt idx="95">
                  <c:v>11.365841859928212</c:v>
                </c:pt>
                <c:pt idx="96">
                  <c:v>11.592447663434482</c:v>
                </c:pt>
                <c:pt idx="97">
                  <c:v>11.770009306389536</c:v>
                </c:pt>
                <c:pt idx="98">
                  <c:v>11.897545568829729</c:v>
                </c:pt>
                <c:pt idx="99">
                  <c:v>11.974350877363788</c:v>
                </c:pt>
                <c:pt idx="100">
                  <c:v>12</c:v>
                </c:pt>
                <c:pt idx="101">
                  <c:v>11.974350877363804</c:v>
                </c:pt>
                <c:pt idx="102">
                  <c:v>11.897545568829759</c:v>
                </c:pt>
                <c:pt idx="103">
                  <c:v>11.77000930638958</c:v>
                </c:pt>
                <c:pt idx="104">
                  <c:v>11.592447663434541</c:v>
                </c:pt>
                <c:pt idx="105">
                  <c:v>11.365841859928285</c:v>
                </c:pt>
                <c:pt idx="106">
                  <c:v>11.091442239567472</c:v>
                </c:pt>
                <c:pt idx="107">
                  <c:v>10.770759968357096</c:v>
                </c:pt>
                <c:pt idx="108">
                  <c:v>10.405557017451068</c:v>
                </c:pt>
                <c:pt idx="109">
                  <c:v>9.9978345060173943</c:v>
                </c:pt>
                <c:pt idx="110">
                  <c:v>9.5498194921749278</c:v>
                </c:pt>
                <c:pt idx="111">
                  <c:v>9.0639503116156135</c:v>
                </c:pt>
                <c:pt idx="112">
                  <c:v>8.5428605742780555</c:v>
                </c:pt>
                <c:pt idx="113">
                  <c:v>7.9893619392881803</c:v>
                </c:pt>
                <c:pt idx="114">
                  <c:v>7.4064257972514014</c:v>
                </c:pt>
                <c:pt idx="115">
                  <c:v>6.797163996797126</c:v>
                </c:pt>
                <c:pt idx="116">
                  <c:v>6.164808758978479</c:v>
                </c:pt>
                <c:pt idx="117">
                  <c:v>5.5126919286655127</c:v>
                </c:pt>
                <c:pt idx="118">
                  <c:v>4.8442237163961703</c:v>
                </c:pt>
                <c:pt idx="119">
                  <c:v>4.1628710872336354</c:v>
                </c:pt>
                <c:pt idx="120">
                  <c:v>3.472135954999759</c:v>
                </c:pt>
                <c:pt idx="121">
                  <c:v>2.7755333408008425</c:v>
                </c:pt>
                <c:pt idx="122">
                  <c:v>2.0765696540341341</c:v>
                </c:pt>
                <c:pt idx="123">
                  <c:v>1.3787212520712842</c:v>
                </c:pt>
                <c:pt idx="124">
                  <c:v>0.68541343158014512</c:v>
                </c:pt>
                <c:pt idx="125">
                  <c:v>1.9566811352014466E-13</c:v>
                </c:pt>
                <c:pt idx="126">
                  <c:v>-0.67425642992851231</c:v>
                </c:pt>
                <c:pt idx="127">
                  <c:v>-1.3342032864160589</c:v>
                </c:pt>
                <c:pt idx="128">
                  <c:v>-1.9768158972759522</c:v>
                </c:pt>
                <c:pt idx="129">
                  <c:v>-2.5992142413806576</c:v>
                </c:pt>
                <c:pt idx="130">
                  <c:v>-3.198678483004755</c:v>
                </c:pt>
                <c:pt idx="131">
                  <c:v>-3.7726631896504768</c:v>
                </c:pt>
                <c:pt idx="132">
                  <c:v>-4.3188101451913692</c:v>
                </c:pt>
                <c:pt idx="133">
                  <c:v>-4.8349596820442757</c:v>
                </c:pt>
                <c:pt idx="134">
                  <c:v>-5.3191604684849274</c:v>
                </c:pt>
                <c:pt idx="135">
                  <c:v>-5.7696777000508179</c:v>
                </c:pt>
                <c:pt idx="136">
                  <c:v>-6.1849996571164958</c:v>
                </c:pt>
                <c:pt idx="137">
                  <c:v>-6.5638426040682711</c:v>
                </c:pt>
                <c:pt idx="138">
                  <c:v>-6.9051540189338594</c:v>
                </c:pt>
                <c:pt idx="139">
                  <c:v>-7.2081141557235142</c:v>
                </c:pt>
                <c:pt idx="140">
                  <c:v>-7.4721359549994881</c:v>
                </c:pt>
                <c:pt idx="141">
                  <c:v>-7.6968633311985029</c:v>
                </c:pt>
                <c:pt idx="142">
                  <c:v>-7.8821678778785129</c:v>
                </c:pt>
                <c:pt idx="143">
                  <c:v>-8.0281440442409764</c:v>
                </c:pt>
                <c:pt idx="144">
                  <c:v>-8.1351028478925205</c:v>
                </c:pt>
                <c:pt idx="145">
                  <c:v>-8.203564199759839</c:v>
                </c:pt>
                <c:pt idx="146">
                  <c:v>-8.2342479272697915</c:v>
                </c:pt>
                <c:pt idx="147">
                  <c:v>-8.228063591270951</c:v>
                </c:pt>
                <c:pt idx="148">
                  <c:v>-8.1860992006286697</c:v>
                </c:pt>
                <c:pt idx="149">
                  <c:v>-8.1096089359069854</c:v>
                </c:pt>
                <c:pt idx="150">
                  <c:v>-8.0000000000000533</c:v>
                </c:pt>
                <c:pt idx="151">
                  <c:v>-7.8588187189454697</c:v>
                </c:pt>
                <c:pt idx="152">
                  <c:v>-7.687736020403082</c:v>
                </c:pt>
                <c:pt idx="153">
                  <c:v>-7.4885324203881742</c:v>
                </c:pt>
                <c:pt idx="154">
                  <c:v>-7.2630826507884096</c:v>
                </c:pt>
                <c:pt idx="155">
                  <c:v>-7.0133400609627161</c:v>
                </c:pt>
                <c:pt idx="156">
                  <c:v>-6.7413209263195979</c:v>
                </c:pt>
                <c:pt idx="157">
                  <c:v>-6.4490887952154301</c:v>
                </c:pt>
                <c:pt idx="158">
                  <c:v>-6.1387390028233924</c:v>
                </c:pt>
                <c:pt idx="159">
                  <c:v>-5.8123834768338209</c:v>
                </c:pt>
                <c:pt idx="160">
                  <c:v>-5.4721359549997484</c:v>
                </c:pt>
                <c:pt idx="161">
                  <c:v>-5.1200977286891849</c:v>
                </c:pt>
                <c:pt idx="162">
                  <c:v>-4.7583440198087912</c:v>
                </c:pt>
                <c:pt idx="163">
                  <c:v>-4.3889110907908071</c:v>
                </c:pt>
                <c:pt idx="164">
                  <c:v>-4.0137841788625925</c:v>
                </c:pt>
                <c:pt idx="165">
                  <c:v>-3.6348863366287993</c:v>
                </c:pt>
                <c:pt idx="166">
                  <c:v>-3.2540682511790591</c:v>
                </c:pt>
                <c:pt idx="167">
                  <c:v>-2.8730991035832023</c:v>
                </c:pt>
                <c:pt idx="168">
                  <c:v>-2.4936585198498205</c:v>
                </c:pt>
                <c:pt idx="169">
                  <c:v>-2.1173296533043917</c:v>
                </c:pt>
                <c:pt idx="170">
                  <c:v>-1.7455934269944193</c:v>
                </c:pt>
                <c:pt idx="171">
                  <c:v>-1.3798239532570282</c:v>
                </c:pt>
                <c:pt idx="172">
                  <c:v>-1.0212851360956461</c:v>
                </c:pt>
                <c:pt idx="173">
                  <c:v>-0.6711284506128079</c:v>
                </c:pt>
                <c:pt idx="174">
                  <c:v>-0.33039188254049606</c:v>
                </c:pt>
                <c:pt idx="175">
                  <c:v>-1.859487575294279E-13</c:v>
                </c:pt>
                <c:pt idx="176">
                  <c:v>0.31923488088888224</c:v>
                </c:pt>
                <c:pt idx="177">
                  <c:v>0.6266104849576003</c:v>
                </c:pt>
                <c:pt idx="178">
                  <c:v>0.92153137933747908</c:v>
                </c:pt>
                <c:pt idx="179">
                  <c:v>1.2035048538368549</c:v>
                </c:pt>
                <c:pt idx="180">
                  <c:v>1.4721359549994222</c:v>
                </c:pt>
                <c:pt idx="181">
                  <c:v>1.7271217557212348</c:v>
                </c:pt>
                <c:pt idx="182">
                  <c:v>1.9682449486450164</c:v>
                </c:pt>
                <c:pt idx="183">
                  <c:v>2.1953668569619551</c:v>
                </c:pt>
                <c:pt idx="184">
                  <c:v>2.4084199606854906</c:v>
                </c:pt>
                <c:pt idx="185">
                  <c:v>2.6074000398824668</c:v>
                </c:pt>
                <c:pt idx="186">
                  <c:v>2.7923580387276559</c:v>
                </c:pt>
                <c:pt idx="187">
                  <c:v>2.9633917555708593</c:v>
                </c:pt>
                <c:pt idx="188">
                  <c:v>3.1206374644645472</c:v>
                </c:pt>
                <c:pt idx="189">
                  <c:v>3.2642615727970314</c:v>
                </c:pt>
                <c:pt idx="190">
                  <c:v>3.3944524178242448</c:v>
                </c:pt>
                <c:pt idx="191">
                  <c:v>3.5114123020148575</c:v>
                </c:pt>
                <c:pt idx="192">
                  <c:v>3.615349863250759</c:v>
                </c:pt>
                <c:pt idx="193">
                  <c:v>3.7064728710992236</c:v>
                </c:pt>
                <c:pt idx="194">
                  <c:v>3.7849815346445541</c:v>
                </c:pt>
                <c:pt idx="195">
                  <c:v>3.8510624007941767</c:v>
                </c:pt>
                <c:pt idx="196">
                  <c:v>3.9048829146235575</c:v>
                </c:pt>
                <c:pt idx="197">
                  <c:v>3.9465867052694383</c:v>
                </c:pt>
                <c:pt idx="198">
                  <c:v>3.9762896522018853</c:v>
                </c:pt>
                <c:pt idx="199">
                  <c:v>3.9940767774885408</c:v>
                </c:pt>
                <c:pt idx="200">
                  <c:v>4</c:v>
                </c:pt>
                <c:pt idx="201">
                  <c:v>3.9940767774885582</c:v>
                </c:pt>
                <c:pt idx="202">
                  <c:v>3.9762896522019191</c:v>
                </c:pt>
                <c:pt idx="203">
                  <c:v>3.946586705269489</c:v>
                </c:pt>
                <c:pt idx="204">
                  <c:v>3.9048829146236259</c:v>
                </c:pt>
                <c:pt idx="205">
                  <c:v>3.851062400794262</c:v>
                </c:pt>
                <c:pt idx="206">
                  <c:v>3.7849815346446576</c:v>
                </c:pt>
                <c:pt idx="207">
                  <c:v>3.7064728710993444</c:v>
                </c:pt>
                <c:pt idx="208">
                  <c:v>3.6153498632508971</c:v>
                </c:pt>
                <c:pt idx="209">
                  <c:v>3.5114123020150148</c:v>
                </c:pt>
                <c:pt idx="210">
                  <c:v>3.3944524178244206</c:v>
                </c:pt>
                <c:pt idx="211">
                  <c:v>3.2642615727972264</c:v>
                </c:pt>
                <c:pt idx="212">
                  <c:v>3.1206374644647616</c:v>
                </c:pt>
                <c:pt idx="213">
                  <c:v>2.9633917555710938</c:v>
                </c:pt>
                <c:pt idx="214">
                  <c:v>2.7923580387279103</c:v>
                </c:pt>
                <c:pt idx="215">
                  <c:v>2.6074000398827408</c:v>
                </c:pt>
                <c:pt idx="216">
                  <c:v>2.408419960685785</c:v>
                </c:pt>
                <c:pt idx="217">
                  <c:v>2.1953668569622704</c:v>
                </c:pt>
                <c:pt idx="218">
                  <c:v>1.9682449486453508</c:v>
                </c:pt>
                <c:pt idx="219">
                  <c:v>1.7271217557215892</c:v>
                </c:pt>
                <c:pt idx="220">
                  <c:v>1.4721359549997961</c:v>
                </c:pt>
                <c:pt idx="221">
                  <c:v>1.2035048538372486</c:v>
                </c:pt>
                <c:pt idx="222">
                  <c:v>0.92153137933789164</c:v>
                </c:pt>
                <c:pt idx="223">
                  <c:v>0.62661048495803084</c:v>
                </c:pt>
                <c:pt idx="224">
                  <c:v>0.31923488088933016</c:v>
                </c:pt>
                <c:pt idx="225">
                  <c:v>2.7844794045531762E-13</c:v>
                </c:pt>
                <c:pt idx="226">
                  <c:v>-0.33039188254001634</c:v>
                </c:pt>
                <c:pt idx="227">
                  <c:v>-0.67112845061231396</c:v>
                </c:pt>
                <c:pt idx="228">
                  <c:v>-1.0212851360951396</c:v>
                </c:pt>
                <c:pt idx="229">
                  <c:v>-1.3798239532565102</c:v>
                </c:pt>
                <c:pt idx="230">
                  <c:v>-1.7455934269938918</c:v>
                </c:pt>
                <c:pt idx="231">
                  <c:v>-2.1173296533038566</c:v>
                </c:pt>
                <c:pt idx="232">
                  <c:v>-2.4936585198492796</c:v>
                </c:pt>
              </c:numCache>
            </c:numRef>
          </c:xVal>
          <c:yVal>
            <c:numRef>
              <c:f>calculations!$G$7:$G$239</c:f>
              <c:numCache>
                <c:formatCode>General</c:formatCode>
                <c:ptCount val="233"/>
                <c:pt idx="0">
                  <c:v>0</c:v>
                </c:pt>
                <c:pt idx="1">
                  <c:v>0.12570503356639959</c:v>
                </c:pt>
                <c:pt idx="2">
                  <c:v>0.25165768910589853</c:v>
                </c:pt>
                <c:pt idx="3">
                  <c:v>0.37810387737666534</c:v>
                </c:pt>
                <c:pt idx="4">
                  <c:v>0.50528609418472437</c:v>
                </c:pt>
                <c:pt idx="5">
                  <c:v>0.63344173157195205</c:v>
                </c:pt>
                <c:pt idx="6">
                  <c:v>0.76280141131644086</c:v>
                </c:pt>
                <c:pt idx="7">
                  <c:v>0.89358734804219486</c:v>
                </c:pt>
                <c:pt idx="8">
                  <c:v>1.0260117491154075</c:v>
                </c:pt>
                <c:pt idx="9">
                  <c:v>1.1602752583558407</c:v>
                </c:pt>
                <c:pt idx="10">
                  <c:v>1.2965654504146327</c:v>
                </c:pt>
                <c:pt idx="11">
                  <c:v>1.4350553824649512</c:v>
                </c:pt>
                <c:pt idx="12">
                  <c:v>1.5759022096200459</c:v>
                </c:pt>
                <c:pt idx="13">
                  <c:v>1.7192458702354216</c:v>
                </c:pt>
                <c:pt idx="14">
                  <c:v>1.8652078469690021</c:v>
                </c:pt>
                <c:pt idx="15">
                  <c:v>2.0138900091664791</c:v>
                </c:pt>
                <c:pt idx="16">
                  <c:v>2.165373541809692</c:v>
                </c:pt>
                <c:pt idx="17">
                  <c:v>2.3197179659152432</c:v>
                </c:pt>
                <c:pt idx="18">
                  <c:v>2.4769602548999341</c:v>
                </c:pt>
                <c:pt idx="19">
                  <c:v>2.637114051040542</c:v>
                </c:pt>
                <c:pt idx="20">
                  <c:v>2.8001689857494783</c:v>
                </c:pt>
                <c:pt idx="21">
                  <c:v>2.9660901069665506</c:v>
                </c:pt>
                <c:pt idx="22">
                  <c:v>3.1348174165321416</c:v>
                </c:pt>
                <c:pt idx="23">
                  <c:v>3.3062655199602609</c:v>
                </c:pt>
                <c:pt idx="24">
                  <c:v>3.4803233905729676</c:v>
                </c:pt>
                <c:pt idx="25">
                  <c:v>3.656854249492381</c:v>
                </c:pt>
                <c:pt idx="26">
                  <c:v>3.8356955625147515</c:v>
                </c:pt>
                <c:pt idx="27">
                  <c:v>4.0166591544147225</c:v>
                </c:pt>
                <c:pt idx="28">
                  <c:v>4.199531440748939</c:v>
                </c:pt>
                <c:pt idx="29">
                  <c:v>4.3840737767482629</c:v>
                </c:pt>
                <c:pt idx="30">
                  <c:v>4.570022922409275</c:v>
                </c:pt>
                <c:pt idx="31">
                  <c:v>4.7570916224199955</c:v>
                </c:pt>
                <c:pt idx="32">
                  <c:v>4.944969299084085</c:v>
                </c:pt>
                <c:pt idx="33">
                  <c:v>5.1333228559438249</c:v>
                </c:pt>
                <c:pt idx="34">
                  <c:v>5.3217975893468825</c:v>
                </c:pt>
                <c:pt idx="35">
                  <c:v>5.510018204757051</c:v>
                </c:pt>
                <c:pt idx="36">
                  <c:v>5.6975899341765821</c:v>
                </c:pt>
                <c:pt idx="37">
                  <c:v>5.88409975062903</c:v>
                </c:pt>
                <c:pt idx="38">
                  <c:v>6.0691176752486387</c:v>
                </c:pt>
                <c:pt idx="39">
                  <c:v>6.2521981721364286</c:v>
                </c:pt>
                <c:pt idx="40">
                  <c:v>6.4328816257762877</c:v>
                </c:pt>
                <c:pt idx="41">
                  <c:v>6.6106958954575559</c:v>
                </c:pt>
                <c:pt idx="42">
                  <c:v>6.7851579408256226</c:v>
                </c:pt>
                <c:pt idx="43">
                  <c:v>6.955775512379839</c:v>
                </c:pt>
                <c:pt idx="44">
                  <c:v>7.1220489004601584</c:v>
                </c:pt>
                <c:pt idx="45">
                  <c:v>7.2834727360112126</c:v>
                </c:pt>
                <c:pt idx="46">
                  <c:v>7.4395378361861182</c:v>
                </c:pt>
                <c:pt idx="47">
                  <c:v>7.5897330876531957</c:v>
                </c:pt>
                <c:pt idx="48">
                  <c:v>7.7335473602975702</c:v>
                </c:pt>
                <c:pt idx="49">
                  <c:v>7.8704714438672312</c:v>
                </c:pt>
                <c:pt idx="50">
                  <c:v>8.0000000000000053</c:v>
                </c:pt>
                <c:pt idx="51">
                  <c:v>8.1216335219844833</c:v>
                </c:pt>
                <c:pt idx="52">
                  <c:v>8.2348802945547863</c:v>
                </c:pt>
                <c:pt idx="53">
                  <c:v>8.3392583459960949</c:v>
                </c:pt>
                <c:pt idx="54">
                  <c:v>8.4342973848455358</c:v>
                </c:pt>
                <c:pt idx="55">
                  <c:v>8.5195407135110024</c:v>
                </c:pt>
                <c:pt idx="56">
                  <c:v>8.5945471111988692</c:v>
                </c:pt>
                <c:pt idx="57">
                  <c:v>8.658892678640127</c:v>
                </c:pt>
                <c:pt idx="58">
                  <c:v>8.7121726372324826</c:v>
                </c:pt>
                <c:pt idx="59">
                  <c:v>8.7540030753735394</c:v>
                </c:pt>
                <c:pt idx="60">
                  <c:v>8.7840226349461776</c:v>
                </c:pt>
                <c:pt idx="61">
                  <c:v>8.8018941311311831</c:v>
                </c:pt>
                <c:pt idx="62">
                  <c:v>8.8073060989633891</c:v>
                </c:pt>
                <c:pt idx="63">
                  <c:v>8.79997426031467</c:v>
                </c:pt>
                <c:pt idx="64">
                  <c:v>8.7796429052797329</c:v>
                </c:pt>
                <c:pt idx="65">
                  <c:v>8.7460861822568372</c:v>
                </c:pt>
                <c:pt idx="66">
                  <c:v>8.6991092913549348</c:v>
                </c:pt>
                <c:pt idx="67">
                  <c:v>8.6385495761192743</c:v>
                </c:pt>
                <c:pt idx="68">
                  <c:v>8.5642775089481553</c:v>
                </c:pt>
                <c:pt idx="69">
                  <c:v>8.4761975659729938</c:v>
                </c:pt>
                <c:pt idx="70">
                  <c:v>8.3742489875898851</c:v>
                </c:pt>
                <c:pt idx="71">
                  <c:v>8.2584064212627819</c:v>
                </c:pt>
                <c:pt idx="72">
                  <c:v>8.1286804436636899</c:v>
                </c:pt>
                <c:pt idx="73">
                  <c:v>7.9851179596726309</c:v>
                </c:pt>
                <c:pt idx="74">
                  <c:v>7.8278024762278342</c:v>
                </c:pt>
                <c:pt idx="75">
                  <c:v>7.6568542494923806</c:v>
                </c:pt>
                <c:pt idx="76">
                  <c:v>7.4724303042860534</c:v>
                </c:pt>
                <c:pt idx="77">
                  <c:v>7.2747243252181724</c:v>
                </c:pt>
                <c:pt idx="78">
                  <c:v>7.0639664194469001</c:v>
                </c:pt>
                <c:pt idx="79">
                  <c:v>6.8404227514810803</c:v>
                </c:pt>
                <c:pt idx="80">
                  <c:v>6.6043950509301004</c:v>
                </c:pt>
                <c:pt idx="81">
                  <c:v>6.3562199945935571</c:v>
                </c:pt>
                <c:pt idx="82">
                  <c:v>6.096268464764024</c:v>
                </c:pt>
                <c:pt idx="83">
                  <c:v>5.8249446860907108</c:v>
                </c:pt>
                <c:pt idx="84">
                  <c:v>5.5426852438177674</c:v>
                </c:pt>
                <c:pt idx="85">
                  <c:v>5.2499579866662867</c:v>
                </c:pt>
                <c:pt idx="86">
                  <c:v>4.9472608180721798</c:v>
                </c:pt>
                <c:pt idx="87">
                  <c:v>4.6351203799210907</c:v>
                </c:pt>
                <c:pt idx="88">
                  <c:v>4.3140906333348257</c:v>
                </c:pt>
                <c:pt idx="89">
                  <c:v>3.984751341459738</c:v>
                </c:pt>
                <c:pt idx="90">
                  <c:v>3.6477064595845556</c:v>
                </c:pt>
                <c:pt idx="91">
                  <c:v>3.3035824382718602</c:v>
                </c:pt>
                <c:pt idx="92">
                  <c:v>2.9530264455223039</c:v>
                </c:pt>
                <c:pt idx="93">
                  <c:v>2.5967045143025236</c:v>
                </c:pt>
                <c:pt idx="94">
                  <c:v>2.2352996220551935</c:v>
                </c:pt>
                <c:pt idx="95">
                  <c:v>1.8695097090717849</c:v>
                </c:pt>
                <c:pt idx="96">
                  <c:v>1.5000456428441891</c:v>
                </c:pt>
                <c:pt idx="97">
                  <c:v>1.1276291357196115</c:v>
                </c:pt>
                <c:pt idx="98">
                  <c:v>0.7529906233631658</c:v>
                </c:pt>
                <c:pt idx="99">
                  <c:v>0.37686711168370568</c:v>
                </c:pt>
                <c:pt idx="100">
                  <c:v>5.4760883327897858E-14</c:v>
                </c:pt>
                <c:pt idx="101">
                  <c:v>-0.37686711168359627</c:v>
                </c:pt>
                <c:pt idx="102">
                  <c:v>-0.75299062336305667</c:v>
                </c:pt>
                <c:pt idx="103">
                  <c:v>-1.1276291357195032</c:v>
                </c:pt>
                <c:pt idx="104">
                  <c:v>-1.5000456428440812</c:v>
                </c:pt>
                <c:pt idx="105">
                  <c:v>-1.8695097090716781</c:v>
                </c:pt>
                <c:pt idx="106">
                  <c:v>-2.2352996220550878</c:v>
                </c:pt>
                <c:pt idx="107">
                  <c:v>-2.5967045143024192</c:v>
                </c:pt>
                <c:pt idx="108">
                  <c:v>-2.9530264455222017</c:v>
                </c:pt>
                <c:pt idx="109">
                  <c:v>-3.3035824382717589</c:v>
                </c:pt>
                <c:pt idx="110">
                  <c:v>-3.6477064595844571</c:v>
                </c:pt>
                <c:pt idx="111">
                  <c:v>-3.9847513414596416</c:v>
                </c:pt>
                <c:pt idx="112">
                  <c:v>-4.3140906333347315</c:v>
                </c:pt>
                <c:pt idx="113">
                  <c:v>-4.6351203799209992</c:v>
                </c:pt>
                <c:pt idx="114">
                  <c:v>-4.9472608180720909</c:v>
                </c:pt>
                <c:pt idx="115">
                  <c:v>-5.2499579866661996</c:v>
                </c:pt>
                <c:pt idx="116">
                  <c:v>-5.5426852438176839</c:v>
                </c:pt>
                <c:pt idx="117">
                  <c:v>-5.8249446860906309</c:v>
                </c:pt>
                <c:pt idx="118">
                  <c:v>-6.0962684647639458</c:v>
                </c:pt>
                <c:pt idx="119">
                  <c:v>-6.3562199945934834</c:v>
                </c:pt>
                <c:pt idx="120">
                  <c:v>-6.6043950509300302</c:v>
                </c:pt>
                <c:pt idx="121">
                  <c:v>-6.8404227514810136</c:v>
                </c:pt>
                <c:pt idx="122">
                  <c:v>-7.063966419446837</c:v>
                </c:pt>
                <c:pt idx="123">
                  <c:v>-7.2747243252181146</c:v>
                </c:pt>
                <c:pt idx="124">
                  <c:v>-7.4724303042859983</c:v>
                </c:pt>
                <c:pt idx="125">
                  <c:v>-7.65685424949233</c:v>
                </c:pt>
                <c:pt idx="126">
                  <c:v>-7.8278024762277871</c:v>
                </c:pt>
                <c:pt idx="127">
                  <c:v>-7.9851179596725874</c:v>
                </c:pt>
                <c:pt idx="128">
                  <c:v>-8.1286804436636508</c:v>
                </c:pt>
                <c:pt idx="129">
                  <c:v>-8.2584064212627464</c:v>
                </c:pt>
                <c:pt idx="130">
                  <c:v>-8.3742489875898531</c:v>
                </c:pt>
                <c:pt idx="131">
                  <c:v>-8.4761975659729671</c:v>
                </c:pt>
                <c:pt idx="132">
                  <c:v>-8.5642775089481322</c:v>
                </c:pt>
                <c:pt idx="133">
                  <c:v>-8.638549576119253</c:v>
                </c:pt>
                <c:pt idx="134">
                  <c:v>-8.6991092913549206</c:v>
                </c:pt>
                <c:pt idx="135">
                  <c:v>-8.746086182256823</c:v>
                </c:pt>
                <c:pt idx="136">
                  <c:v>-8.7796429052797258</c:v>
                </c:pt>
                <c:pt idx="137">
                  <c:v>-8.7999742603146665</c:v>
                </c:pt>
                <c:pt idx="138">
                  <c:v>-8.8073060989633891</c:v>
                </c:pt>
                <c:pt idx="139">
                  <c:v>-8.8018941311311885</c:v>
                </c:pt>
                <c:pt idx="140">
                  <c:v>-8.7840226349461847</c:v>
                </c:pt>
                <c:pt idx="141">
                  <c:v>-8.75400307537355</c:v>
                </c:pt>
                <c:pt idx="142">
                  <c:v>-8.7121726372324986</c:v>
                </c:pt>
                <c:pt idx="143">
                  <c:v>-8.6588926786401483</c:v>
                </c:pt>
                <c:pt idx="144">
                  <c:v>-8.594547111198894</c:v>
                </c:pt>
                <c:pt idx="145">
                  <c:v>-8.519540713511029</c:v>
                </c:pt>
                <c:pt idx="146">
                  <c:v>-8.4342973848455696</c:v>
                </c:pt>
                <c:pt idx="147">
                  <c:v>-8.3392583459961305</c:v>
                </c:pt>
                <c:pt idx="148">
                  <c:v>-8.2348802945548272</c:v>
                </c:pt>
                <c:pt idx="149">
                  <c:v>-8.1216335219845295</c:v>
                </c:pt>
                <c:pt idx="150">
                  <c:v>-8.0000000000000533</c:v>
                </c:pt>
                <c:pt idx="151">
                  <c:v>-7.8704714438672836</c:v>
                </c:pt>
                <c:pt idx="152">
                  <c:v>-7.7335473602976261</c:v>
                </c:pt>
                <c:pt idx="153">
                  <c:v>-7.5897330876532569</c:v>
                </c:pt>
                <c:pt idx="154">
                  <c:v>-7.439537836186183</c:v>
                </c:pt>
                <c:pt idx="155">
                  <c:v>-7.2834727360112792</c:v>
                </c:pt>
                <c:pt idx="156">
                  <c:v>-7.1220489004602294</c:v>
                </c:pt>
                <c:pt idx="157">
                  <c:v>-6.9557755123799136</c:v>
                </c:pt>
                <c:pt idx="158">
                  <c:v>-6.7851579408256999</c:v>
                </c:pt>
                <c:pt idx="159">
                  <c:v>-6.6106958954576358</c:v>
                </c:pt>
                <c:pt idx="160">
                  <c:v>-6.4328816257763703</c:v>
                </c:pt>
                <c:pt idx="161">
                  <c:v>-6.252198172136513</c:v>
                </c:pt>
                <c:pt idx="162">
                  <c:v>-6.0691176752487248</c:v>
                </c:pt>
                <c:pt idx="163">
                  <c:v>-5.8840997506291197</c:v>
                </c:pt>
                <c:pt idx="164">
                  <c:v>-5.6975899341766727</c:v>
                </c:pt>
                <c:pt idx="165">
                  <c:v>-5.5100182047571451</c:v>
                </c:pt>
                <c:pt idx="166">
                  <c:v>-5.3217975893469767</c:v>
                </c:pt>
                <c:pt idx="167">
                  <c:v>-5.1333228559439208</c:v>
                </c:pt>
                <c:pt idx="168">
                  <c:v>-4.9449692990841827</c:v>
                </c:pt>
                <c:pt idx="169">
                  <c:v>-4.7570916224200932</c:v>
                </c:pt>
                <c:pt idx="170">
                  <c:v>-4.5700229224093745</c:v>
                </c:pt>
                <c:pt idx="171">
                  <c:v>-4.3840737767483624</c:v>
                </c:pt>
                <c:pt idx="172">
                  <c:v>-4.1995314407490385</c:v>
                </c:pt>
                <c:pt idx="173">
                  <c:v>-4.0166591544148229</c:v>
                </c:pt>
                <c:pt idx="174">
                  <c:v>-3.8356955625148501</c:v>
                </c:pt>
                <c:pt idx="175">
                  <c:v>-3.6568542494924818</c:v>
                </c:pt>
                <c:pt idx="176">
                  <c:v>-3.4803233905730675</c:v>
                </c:pt>
                <c:pt idx="177">
                  <c:v>-3.3062655199603599</c:v>
                </c:pt>
                <c:pt idx="178">
                  <c:v>-3.1348174165322402</c:v>
                </c:pt>
                <c:pt idx="179">
                  <c:v>-2.9660901069666492</c:v>
                </c:pt>
                <c:pt idx="180">
                  <c:v>-2.8001689857495764</c:v>
                </c:pt>
                <c:pt idx="181">
                  <c:v>-2.6371140510406401</c:v>
                </c:pt>
                <c:pt idx="182">
                  <c:v>-2.4769602549000314</c:v>
                </c:pt>
                <c:pt idx="183">
                  <c:v>-2.3197179659153391</c:v>
                </c:pt>
                <c:pt idx="184">
                  <c:v>-2.1653735418097875</c:v>
                </c:pt>
                <c:pt idx="185">
                  <c:v>-2.0138900091665737</c:v>
                </c:pt>
                <c:pt idx="186">
                  <c:v>-1.865207846969096</c:v>
                </c:pt>
                <c:pt idx="187">
                  <c:v>-1.7192458702355149</c:v>
                </c:pt>
                <c:pt idx="188">
                  <c:v>-1.5759022096201385</c:v>
                </c:pt>
                <c:pt idx="189">
                  <c:v>-1.4350553824650427</c:v>
                </c:pt>
                <c:pt idx="190">
                  <c:v>-1.2965654504147233</c:v>
                </c:pt>
                <c:pt idx="191">
                  <c:v>-1.1602752583559304</c:v>
                </c:pt>
                <c:pt idx="192">
                  <c:v>-1.026011749115497</c:v>
                </c:pt>
                <c:pt idx="193">
                  <c:v>-0.8935873480422839</c:v>
                </c:pt>
                <c:pt idx="194">
                  <c:v>-0.76280141131652957</c:v>
                </c:pt>
                <c:pt idx="195">
                  <c:v>-0.63344173157204053</c:v>
                </c:pt>
                <c:pt idx="196">
                  <c:v>-0.50528609418481263</c:v>
                </c:pt>
                <c:pt idx="197">
                  <c:v>-0.37810387737675372</c:v>
                </c:pt>
                <c:pt idx="198">
                  <c:v>-0.25165768910598724</c:v>
                </c:pt>
                <c:pt idx="199">
                  <c:v>-0.12570503356648877</c:v>
                </c:pt>
                <c:pt idx="200">
                  <c:v>-8.9797960733939419E-14</c:v>
                </c:pt>
                <c:pt idx="201">
                  <c:v>0.12570503356630899</c:v>
                </c:pt>
                <c:pt idx="202">
                  <c:v>0.25165768910580688</c:v>
                </c:pt>
                <c:pt idx="203">
                  <c:v>0.37810387737657253</c:v>
                </c:pt>
                <c:pt idx="204">
                  <c:v>0.50528609418463033</c:v>
                </c:pt>
                <c:pt idx="205">
                  <c:v>0.63344173157185646</c:v>
                </c:pt>
                <c:pt idx="206">
                  <c:v>0.76280141131634382</c:v>
                </c:pt>
                <c:pt idx="207">
                  <c:v>0.89358734804209583</c:v>
                </c:pt>
                <c:pt idx="208">
                  <c:v>1.0260117491153065</c:v>
                </c:pt>
                <c:pt idx="209">
                  <c:v>1.160275258355737</c:v>
                </c:pt>
                <c:pt idx="210">
                  <c:v>1.296565450414527</c:v>
                </c:pt>
                <c:pt idx="211">
                  <c:v>1.4350553824648429</c:v>
                </c:pt>
                <c:pt idx="212">
                  <c:v>1.5759022096199351</c:v>
                </c:pt>
                <c:pt idx="213">
                  <c:v>1.7192458702353077</c:v>
                </c:pt>
                <c:pt idx="214">
                  <c:v>1.8652078469688855</c:v>
                </c:pt>
                <c:pt idx="215">
                  <c:v>2.0138900091663592</c:v>
                </c:pt>
                <c:pt idx="216">
                  <c:v>2.1653735418095685</c:v>
                </c:pt>
                <c:pt idx="217">
                  <c:v>2.319717965915117</c:v>
                </c:pt>
                <c:pt idx="218">
                  <c:v>2.476960254899804</c:v>
                </c:pt>
                <c:pt idx="219">
                  <c:v>2.6371140510404092</c:v>
                </c:pt>
                <c:pt idx="220">
                  <c:v>2.8001689857493415</c:v>
                </c:pt>
                <c:pt idx="221">
                  <c:v>2.9660901069664103</c:v>
                </c:pt>
                <c:pt idx="222">
                  <c:v>3.1348174165319982</c:v>
                </c:pt>
                <c:pt idx="223">
                  <c:v>3.3062655199601134</c:v>
                </c:pt>
                <c:pt idx="224">
                  <c:v>3.4803233905728166</c:v>
                </c:pt>
                <c:pt idx="225">
                  <c:v>3.6568542494922278</c:v>
                </c:pt>
                <c:pt idx="226">
                  <c:v>3.8356955625145943</c:v>
                </c:pt>
                <c:pt idx="227">
                  <c:v>4.0166591544145627</c:v>
                </c:pt>
                <c:pt idx="228">
                  <c:v>4.1995314407487756</c:v>
                </c:pt>
                <c:pt idx="229">
                  <c:v>4.3840737767480977</c:v>
                </c:pt>
                <c:pt idx="230">
                  <c:v>4.5700229224091071</c:v>
                </c:pt>
                <c:pt idx="231">
                  <c:v>4.7570916224198241</c:v>
                </c:pt>
                <c:pt idx="232">
                  <c:v>4.9449692990839127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799616"/>
        <c:axId val="250801152"/>
      </c:scatterChart>
      <c:valAx>
        <c:axId val="250799616"/>
        <c:scaling>
          <c:orientation val="minMax"/>
          <c:max val="15"/>
          <c:min val="-15"/>
        </c:scaling>
        <c:delete val="0"/>
        <c:axPos val="b"/>
        <c:majorGridlines/>
        <c:minorGridlines>
          <c:spPr>
            <a:ln w="12700"/>
          </c:spPr>
        </c:minorGridlines>
        <c:numFmt formatCode="General" sourceLinked="1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250801152"/>
        <c:crosses val="autoZero"/>
        <c:crossBetween val="midCat"/>
      </c:valAx>
      <c:valAx>
        <c:axId val="250801152"/>
        <c:scaling>
          <c:orientation val="minMax"/>
          <c:max val="15"/>
          <c:min val="-15"/>
        </c:scaling>
        <c:delete val="0"/>
        <c:axPos val="l"/>
        <c:majorGridlines/>
        <c:minorGridlines/>
        <c:numFmt formatCode="General" sourceLinked="1"/>
        <c:majorTickMark val="out"/>
        <c:minorTickMark val="none"/>
        <c:tickLblPos val="nextTo"/>
        <c:crossAx val="250799616"/>
        <c:crosses val="autoZero"/>
        <c:crossBetween val="midCat"/>
      </c:valAx>
      <c:spPr>
        <a:ln w="9525"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xy</c:v>
          </c:tx>
          <c:marker>
            <c:symbol val="none"/>
          </c:marker>
          <c:xVal>
            <c:numRef>
              <c:f>calculations!$F$7:$F$232</c:f>
              <c:numCache>
                <c:formatCode>General</c:formatCode>
                <c:ptCount val="226"/>
                <c:pt idx="0">
                  <c:v>4</c:v>
                </c:pt>
                <c:pt idx="1">
                  <c:v>3.9940767774885493</c:v>
                </c:pt>
                <c:pt idx="2">
                  <c:v>3.9762896522019022</c:v>
                </c:pt>
                <c:pt idx="3">
                  <c:v>3.9465867052694636</c:v>
                </c:pt>
                <c:pt idx="4">
                  <c:v>3.9048829146235895</c:v>
                </c:pt>
                <c:pt idx="5">
                  <c:v>3.8510624007942171</c:v>
                </c:pt>
                <c:pt idx="6">
                  <c:v>3.7849815346446034</c:v>
                </c:pt>
                <c:pt idx="7">
                  <c:v>3.7064728710992809</c:v>
                </c:pt>
                <c:pt idx="8">
                  <c:v>3.6153498632508234</c:v>
                </c:pt>
                <c:pt idx="9">
                  <c:v>3.5114123020149313</c:v>
                </c:pt>
                <c:pt idx="10">
                  <c:v>3.3944524178243261</c:v>
                </c:pt>
                <c:pt idx="11">
                  <c:v>3.2642615727971207</c:v>
                </c:pt>
                <c:pt idx="12">
                  <c:v>3.1206374644646449</c:v>
                </c:pt>
                <c:pt idx="13">
                  <c:v>2.9633917555709655</c:v>
                </c:pt>
                <c:pt idx="14">
                  <c:v>2.7923580387277696</c:v>
                </c:pt>
                <c:pt idx="15">
                  <c:v>2.6074000398825889</c:v>
                </c:pt>
                <c:pt idx="16">
                  <c:v>2.4084199606856198</c:v>
                </c:pt>
                <c:pt idx="17">
                  <c:v>2.1953668569620919</c:v>
                </c:pt>
                <c:pt idx="18">
                  <c:v>1.9682449486451596</c:v>
                </c:pt>
                <c:pt idx="19">
                  <c:v>1.7271217557213849</c:v>
                </c:pt>
                <c:pt idx="20">
                  <c:v>1.4721359549995787</c:v>
                </c:pt>
                <c:pt idx="21">
                  <c:v>1.2035048538370179</c:v>
                </c:pt>
                <c:pt idx="22">
                  <c:v>0.92153137933764762</c:v>
                </c:pt>
                <c:pt idx="23">
                  <c:v>0.62661048495777405</c:v>
                </c:pt>
                <c:pt idx="24">
                  <c:v>0.31923488088906082</c:v>
                </c:pt>
                <c:pt idx="25">
                  <c:v>-3.1281623419019948E-15</c:v>
                </c:pt>
                <c:pt idx="26">
                  <c:v>-0.33039188254030966</c:v>
                </c:pt>
                <c:pt idx="27">
                  <c:v>-0.67112845061261828</c:v>
                </c:pt>
                <c:pt idx="28">
                  <c:v>-1.0212851360954542</c:v>
                </c:pt>
                <c:pt idx="29">
                  <c:v>-1.3798239532568344</c:v>
                </c:pt>
                <c:pt idx="30">
                  <c:v>-1.7455934269942246</c:v>
                </c:pt>
                <c:pt idx="31">
                  <c:v>-2.1173296533041968</c:v>
                </c:pt>
                <c:pt idx="32">
                  <c:v>-2.4936585198496251</c:v>
                </c:pt>
                <c:pt idx="33">
                  <c:v>-2.8730991035830082</c:v>
                </c:pt>
                <c:pt idx="34">
                  <c:v>-3.2540682511788672</c:v>
                </c:pt>
                <c:pt idx="35">
                  <c:v>-3.6348863366286106</c:v>
                </c:pt>
                <c:pt idx="36">
                  <c:v>-4.0137841788624087</c:v>
                </c:pt>
                <c:pt idx="37">
                  <c:v>-4.3889110907906277</c:v>
                </c:pt>
                <c:pt idx="38">
                  <c:v>-4.758344019808618</c:v>
                </c:pt>
                <c:pt idx="39">
                  <c:v>-5.1200977286890179</c:v>
                </c:pt>
                <c:pt idx="40">
                  <c:v>-5.4721359549995894</c:v>
                </c:pt>
                <c:pt idx="41">
                  <c:v>-5.8123834768336691</c:v>
                </c:pt>
                <c:pt idx="42">
                  <c:v>-6.1387390028232502</c:v>
                </c:pt>
                <c:pt idx="43">
                  <c:v>-6.4490887952152978</c:v>
                </c:pt>
                <c:pt idx="44">
                  <c:v>-6.7413209263194762</c:v>
                </c:pt>
                <c:pt idx="45">
                  <c:v>-7.0133400609626051</c:v>
                </c:pt>
                <c:pt idx="46">
                  <c:v>-7.2630826507883093</c:v>
                </c:pt>
                <c:pt idx="47">
                  <c:v>-7.4885324203880872</c:v>
                </c:pt>
                <c:pt idx="48">
                  <c:v>-7.6877360204030074</c:v>
                </c:pt>
                <c:pt idx="49">
                  <c:v>-7.8588187189454066</c:v>
                </c:pt>
                <c:pt idx="50">
                  <c:v>-8.0000000000000053</c:v>
                </c:pt>
                <c:pt idx="51">
                  <c:v>-8.1096089359069481</c:v>
                </c:pt>
                <c:pt idx="52">
                  <c:v>-8.1860992006286484</c:v>
                </c:pt>
                <c:pt idx="53">
                  <c:v>-8.2280635912709403</c:v>
                </c:pt>
                <c:pt idx="54">
                  <c:v>-8.234247927269795</c:v>
                </c:pt>
                <c:pt idx="55">
                  <c:v>-8.2035641997598585</c:v>
                </c:pt>
                <c:pt idx="56">
                  <c:v>-8.1351028478925507</c:v>
                </c:pt>
                <c:pt idx="57">
                  <c:v>-8.0281440442410172</c:v>
                </c:pt>
                <c:pt idx="58">
                  <c:v>-7.882167877878568</c:v>
                </c:pt>
                <c:pt idx="59">
                  <c:v>-7.6968633311985704</c:v>
                </c:pt>
                <c:pt idx="60">
                  <c:v>-7.4721359549995672</c:v>
                </c:pt>
                <c:pt idx="61">
                  <c:v>-7.2081141557236021</c:v>
                </c:pt>
                <c:pt idx="62">
                  <c:v>-6.9051540189339571</c:v>
                </c:pt>
                <c:pt idx="63">
                  <c:v>-6.5638426040683777</c:v>
                </c:pt>
                <c:pt idx="64">
                  <c:v>-6.1849996571166113</c:v>
                </c:pt>
                <c:pt idx="65">
                  <c:v>-5.769677700050944</c:v>
                </c:pt>
                <c:pt idx="66">
                  <c:v>-5.3191604684850633</c:v>
                </c:pt>
                <c:pt idx="67">
                  <c:v>-4.8349596820444223</c:v>
                </c:pt>
                <c:pt idx="68">
                  <c:v>-4.3188101451915237</c:v>
                </c:pt>
                <c:pt idx="69">
                  <c:v>-3.7726631896506397</c:v>
                </c:pt>
                <c:pt idx="70">
                  <c:v>-3.1986784830049255</c:v>
                </c:pt>
                <c:pt idx="71">
                  <c:v>-2.5992142413808352</c:v>
                </c:pt>
                <c:pt idx="72">
                  <c:v>-1.976815897276136</c:v>
                </c:pt>
                <c:pt idx="73">
                  <c:v>-1.3342032864162485</c:v>
                </c:pt>
                <c:pt idx="74">
                  <c:v>-0.67425642992870627</c:v>
                </c:pt>
                <c:pt idx="75">
                  <c:v>-1.9899646141460076E-15</c:v>
                </c:pt>
                <c:pt idx="76">
                  <c:v>0.68541343157994461</c:v>
                </c:pt>
                <c:pt idx="77">
                  <c:v>1.3787212520710816</c:v>
                </c:pt>
                <c:pt idx="78">
                  <c:v>2.0765696540339311</c:v>
                </c:pt>
                <c:pt idx="79">
                  <c:v>2.7755333408006395</c:v>
                </c:pt>
                <c:pt idx="80">
                  <c:v>3.4721359549995578</c:v>
                </c:pt>
                <c:pt idx="81">
                  <c:v>4.1628710872334374</c:v>
                </c:pt>
                <c:pt idx="82">
                  <c:v>4.844223716395974</c:v>
                </c:pt>
                <c:pt idx="83">
                  <c:v>5.5126919286653209</c:v>
                </c:pt>
                <c:pt idx="84">
                  <c:v>6.1648087589782916</c:v>
                </c:pt>
                <c:pt idx="85">
                  <c:v>6.7971639967969457</c:v>
                </c:pt>
                <c:pt idx="86">
                  <c:v>7.4064257972512273</c:v>
                </c:pt>
                <c:pt idx="87">
                  <c:v>7.9893619392880133</c:v>
                </c:pt>
                <c:pt idx="88">
                  <c:v>8.5428605742778991</c:v>
                </c:pt>
                <c:pt idx="89">
                  <c:v>9.063950311615466</c:v>
                </c:pt>
                <c:pt idx="90">
                  <c:v>9.549819492174791</c:v>
                </c:pt>
                <c:pt idx="91">
                  <c:v>9.9978345060172717</c:v>
                </c:pt>
                <c:pt idx="92">
                  <c:v>10.405557017450954</c:v>
                </c:pt>
                <c:pt idx="93">
                  <c:v>10.770759968356995</c:v>
                </c:pt>
                <c:pt idx="94">
                  <c:v>11.091442239567385</c:v>
                </c:pt>
                <c:pt idx="95">
                  <c:v>11.365841859928212</c:v>
                </c:pt>
                <c:pt idx="96">
                  <c:v>11.592447663434482</c:v>
                </c:pt>
                <c:pt idx="97">
                  <c:v>11.770009306389536</c:v>
                </c:pt>
                <c:pt idx="98">
                  <c:v>11.897545568829729</c:v>
                </c:pt>
                <c:pt idx="99">
                  <c:v>11.974350877363788</c:v>
                </c:pt>
                <c:pt idx="100">
                  <c:v>12</c:v>
                </c:pt>
                <c:pt idx="101">
                  <c:v>11.974350877363804</c:v>
                </c:pt>
                <c:pt idx="102">
                  <c:v>11.897545568829759</c:v>
                </c:pt>
                <c:pt idx="103">
                  <c:v>11.77000930638958</c:v>
                </c:pt>
                <c:pt idx="104">
                  <c:v>11.592447663434541</c:v>
                </c:pt>
                <c:pt idx="105">
                  <c:v>11.365841859928285</c:v>
                </c:pt>
                <c:pt idx="106">
                  <c:v>11.091442239567472</c:v>
                </c:pt>
                <c:pt idx="107">
                  <c:v>10.770759968357096</c:v>
                </c:pt>
                <c:pt idx="108">
                  <c:v>10.405557017451068</c:v>
                </c:pt>
                <c:pt idx="109">
                  <c:v>9.9978345060173943</c:v>
                </c:pt>
                <c:pt idx="110">
                  <c:v>9.5498194921749278</c:v>
                </c:pt>
                <c:pt idx="111">
                  <c:v>9.0639503116156135</c:v>
                </c:pt>
                <c:pt idx="112">
                  <c:v>8.5428605742780555</c:v>
                </c:pt>
                <c:pt idx="113">
                  <c:v>7.9893619392881803</c:v>
                </c:pt>
                <c:pt idx="114">
                  <c:v>7.4064257972514014</c:v>
                </c:pt>
                <c:pt idx="115">
                  <c:v>6.797163996797126</c:v>
                </c:pt>
                <c:pt idx="116">
                  <c:v>6.164808758978479</c:v>
                </c:pt>
                <c:pt idx="117">
                  <c:v>5.5126919286655127</c:v>
                </c:pt>
                <c:pt idx="118">
                  <c:v>4.8442237163961703</c:v>
                </c:pt>
                <c:pt idx="119">
                  <c:v>4.1628710872336354</c:v>
                </c:pt>
                <c:pt idx="120">
                  <c:v>3.472135954999759</c:v>
                </c:pt>
                <c:pt idx="121">
                  <c:v>2.7755333408008425</c:v>
                </c:pt>
                <c:pt idx="122">
                  <c:v>2.0765696540341341</c:v>
                </c:pt>
                <c:pt idx="123">
                  <c:v>1.3787212520712842</c:v>
                </c:pt>
                <c:pt idx="124">
                  <c:v>0.68541343158014512</c:v>
                </c:pt>
                <c:pt idx="125">
                  <c:v>1.9566811352014466E-13</c:v>
                </c:pt>
                <c:pt idx="126">
                  <c:v>-0.67425642992851231</c:v>
                </c:pt>
                <c:pt idx="127">
                  <c:v>-1.3342032864160589</c:v>
                </c:pt>
                <c:pt idx="128">
                  <c:v>-1.9768158972759522</c:v>
                </c:pt>
                <c:pt idx="129">
                  <c:v>-2.5992142413806576</c:v>
                </c:pt>
                <c:pt idx="130">
                  <c:v>-3.198678483004755</c:v>
                </c:pt>
                <c:pt idx="131">
                  <c:v>-3.7726631896504768</c:v>
                </c:pt>
                <c:pt idx="132">
                  <c:v>-4.3188101451913692</c:v>
                </c:pt>
                <c:pt idx="133">
                  <c:v>-4.8349596820442757</c:v>
                </c:pt>
                <c:pt idx="134">
                  <c:v>-5.3191604684849274</c:v>
                </c:pt>
                <c:pt idx="135">
                  <c:v>-5.7696777000508179</c:v>
                </c:pt>
                <c:pt idx="136">
                  <c:v>-6.1849996571164958</c:v>
                </c:pt>
                <c:pt idx="137">
                  <c:v>-6.5638426040682711</c:v>
                </c:pt>
                <c:pt idx="138">
                  <c:v>-6.9051540189338594</c:v>
                </c:pt>
                <c:pt idx="139">
                  <c:v>-7.2081141557235142</c:v>
                </c:pt>
                <c:pt idx="140">
                  <c:v>-7.4721359549994881</c:v>
                </c:pt>
                <c:pt idx="141">
                  <c:v>-7.6968633311985029</c:v>
                </c:pt>
                <c:pt idx="142">
                  <c:v>-7.8821678778785129</c:v>
                </c:pt>
                <c:pt idx="143">
                  <c:v>-8.0281440442409764</c:v>
                </c:pt>
                <c:pt idx="144">
                  <c:v>-8.1351028478925205</c:v>
                </c:pt>
                <c:pt idx="145">
                  <c:v>-8.203564199759839</c:v>
                </c:pt>
                <c:pt idx="146">
                  <c:v>-8.2342479272697915</c:v>
                </c:pt>
                <c:pt idx="147">
                  <c:v>-8.228063591270951</c:v>
                </c:pt>
                <c:pt idx="148">
                  <c:v>-8.1860992006286697</c:v>
                </c:pt>
                <c:pt idx="149">
                  <c:v>-8.1096089359069854</c:v>
                </c:pt>
                <c:pt idx="150">
                  <c:v>-8.0000000000000533</c:v>
                </c:pt>
                <c:pt idx="151">
                  <c:v>-7.8588187189454697</c:v>
                </c:pt>
                <c:pt idx="152">
                  <c:v>-7.687736020403082</c:v>
                </c:pt>
                <c:pt idx="153">
                  <c:v>-7.4885324203881742</c:v>
                </c:pt>
                <c:pt idx="154">
                  <c:v>-7.2630826507884096</c:v>
                </c:pt>
                <c:pt idx="155">
                  <c:v>-7.0133400609627161</c:v>
                </c:pt>
                <c:pt idx="156">
                  <c:v>-6.7413209263195979</c:v>
                </c:pt>
                <c:pt idx="157">
                  <c:v>-6.4490887952154301</c:v>
                </c:pt>
                <c:pt idx="158">
                  <c:v>-6.1387390028233924</c:v>
                </c:pt>
                <c:pt idx="159">
                  <c:v>-5.8123834768338209</c:v>
                </c:pt>
                <c:pt idx="160">
                  <c:v>-5.4721359549997484</c:v>
                </c:pt>
                <c:pt idx="161">
                  <c:v>-5.1200977286891849</c:v>
                </c:pt>
                <c:pt idx="162">
                  <c:v>-4.7583440198087912</c:v>
                </c:pt>
                <c:pt idx="163">
                  <c:v>-4.3889110907908071</c:v>
                </c:pt>
                <c:pt idx="164">
                  <c:v>-4.0137841788625925</c:v>
                </c:pt>
                <c:pt idx="165">
                  <c:v>-3.6348863366287993</c:v>
                </c:pt>
                <c:pt idx="166">
                  <c:v>-3.2540682511790591</c:v>
                </c:pt>
                <c:pt idx="167">
                  <c:v>-2.8730991035832023</c:v>
                </c:pt>
                <c:pt idx="168">
                  <c:v>-2.4936585198498205</c:v>
                </c:pt>
                <c:pt idx="169">
                  <c:v>-2.1173296533043917</c:v>
                </c:pt>
                <c:pt idx="170">
                  <c:v>-1.7455934269944193</c:v>
                </c:pt>
                <c:pt idx="171">
                  <c:v>-1.3798239532570282</c:v>
                </c:pt>
                <c:pt idx="172">
                  <c:v>-1.0212851360956461</c:v>
                </c:pt>
                <c:pt idx="173">
                  <c:v>-0.6711284506128079</c:v>
                </c:pt>
                <c:pt idx="174">
                  <c:v>-0.33039188254049606</c:v>
                </c:pt>
                <c:pt idx="175">
                  <c:v>-1.859487575294279E-13</c:v>
                </c:pt>
                <c:pt idx="176">
                  <c:v>0.31923488088888224</c:v>
                </c:pt>
                <c:pt idx="177">
                  <c:v>0.6266104849576003</c:v>
                </c:pt>
                <c:pt idx="178">
                  <c:v>0.92153137933747908</c:v>
                </c:pt>
                <c:pt idx="179">
                  <c:v>1.2035048538368549</c:v>
                </c:pt>
                <c:pt idx="180">
                  <c:v>1.4721359549994222</c:v>
                </c:pt>
                <c:pt idx="181">
                  <c:v>1.7271217557212348</c:v>
                </c:pt>
                <c:pt idx="182">
                  <c:v>1.9682449486450164</c:v>
                </c:pt>
                <c:pt idx="183">
                  <c:v>2.1953668569619551</c:v>
                </c:pt>
                <c:pt idx="184">
                  <c:v>2.4084199606854906</c:v>
                </c:pt>
                <c:pt idx="185">
                  <c:v>2.6074000398824668</c:v>
                </c:pt>
                <c:pt idx="186">
                  <c:v>2.7923580387276559</c:v>
                </c:pt>
                <c:pt idx="187">
                  <c:v>2.9633917555708593</c:v>
                </c:pt>
                <c:pt idx="188">
                  <c:v>3.1206374644645472</c:v>
                </c:pt>
                <c:pt idx="189">
                  <c:v>3.2642615727970314</c:v>
                </c:pt>
                <c:pt idx="190">
                  <c:v>3.3944524178242448</c:v>
                </c:pt>
                <c:pt idx="191">
                  <c:v>3.5114123020148575</c:v>
                </c:pt>
                <c:pt idx="192">
                  <c:v>3.615349863250759</c:v>
                </c:pt>
                <c:pt idx="193">
                  <c:v>3.7064728710992236</c:v>
                </c:pt>
                <c:pt idx="194">
                  <c:v>3.7849815346445541</c:v>
                </c:pt>
                <c:pt idx="195">
                  <c:v>3.8510624007941767</c:v>
                </c:pt>
                <c:pt idx="196">
                  <c:v>3.9048829146235575</c:v>
                </c:pt>
                <c:pt idx="197">
                  <c:v>3.9465867052694383</c:v>
                </c:pt>
                <c:pt idx="198">
                  <c:v>3.9762896522018853</c:v>
                </c:pt>
                <c:pt idx="199">
                  <c:v>3.9940767774885408</c:v>
                </c:pt>
                <c:pt idx="200">
                  <c:v>4</c:v>
                </c:pt>
                <c:pt idx="201">
                  <c:v>3.9940767774885582</c:v>
                </c:pt>
                <c:pt idx="202">
                  <c:v>3.9762896522019191</c:v>
                </c:pt>
                <c:pt idx="203">
                  <c:v>3.946586705269489</c:v>
                </c:pt>
                <c:pt idx="204">
                  <c:v>3.9048829146236259</c:v>
                </c:pt>
                <c:pt idx="205">
                  <c:v>3.851062400794262</c:v>
                </c:pt>
                <c:pt idx="206">
                  <c:v>3.7849815346446576</c:v>
                </c:pt>
                <c:pt idx="207">
                  <c:v>3.7064728710993444</c:v>
                </c:pt>
                <c:pt idx="208">
                  <c:v>3.6153498632508971</c:v>
                </c:pt>
                <c:pt idx="209">
                  <c:v>3.5114123020150148</c:v>
                </c:pt>
                <c:pt idx="210">
                  <c:v>3.3944524178244206</c:v>
                </c:pt>
                <c:pt idx="211">
                  <c:v>3.2642615727972264</c:v>
                </c:pt>
                <c:pt idx="212">
                  <c:v>3.1206374644647616</c:v>
                </c:pt>
                <c:pt idx="213">
                  <c:v>2.9633917555710938</c:v>
                </c:pt>
                <c:pt idx="214">
                  <c:v>2.7923580387279103</c:v>
                </c:pt>
                <c:pt idx="215">
                  <c:v>2.6074000398827408</c:v>
                </c:pt>
                <c:pt idx="216">
                  <c:v>2.408419960685785</c:v>
                </c:pt>
                <c:pt idx="217">
                  <c:v>2.1953668569622704</c:v>
                </c:pt>
                <c:pt idx="218">
                  <c:v>1.9682449486453508</c:v>
                </c:pt>
                <c:pt idx="219">
                  <c:v>1.7271217557215892</c:v>
                </c:pt>
                <c:pt idx="220">
                  <c:v>1.4721359549997961</c:v>
                </c:pt>
                <c:pt idx="221">
                  <c:v>1.2035048538372486</c:v>
                </c:pt>
                <c:pt idx="222">
                  <c:v>0.92153137933789164</c:v>
                </c:pt>
                <c:pt idx="223">
                  <c:v>0.62661048495803084</c:v>
                </c:pt>
                <c:pt idx="224">
                  <c:v>0.31923488088933016</c:v>
                </c:pt>
                <c:pt idx="225">
                  <c:v>2.7844794045531762E-13</c:v>
                </c:pt>
              </c:numCache>
            </c:numRef>
          </c:xVal>
          <c:yVal>
            <c:numRef>
              <c:f>calculations!$G$7:$G$232</c:f>
              <c:numCache>
                <c:formatCode>General</c:formatCode>
                <c:ptCount val="226"/>
                <c:pt idx="0">
                  <c:v>0</c:v>
                </c:pt>
                <c:pt idx="1">
                  <c:v>0.12570503356639959</c:v>
                </c:pt>
                <c:pt idx="2">
                  <c:v>0.25165768910589853</c:v>
                </c:pt>
                <c:pt idx="3">
                  <c:v>0.37810387737666534</c:v>
                </c:pt>
                <c:pt idx="4">
                  <c:v>0.50528609418472437</c:v>
                </c:pt>
                <c:pt idx="5">
                  <c:v>0.63344173157195205</c:v>
                </c:pt>
                <c:pt idx="6">
                  <c:v>0.76280141131644086</c:v>
                </c:pt>
                <c:pt idx="7">
                  <c:v>0.89358734804219486</c:v>
                </c:pt>
                <c:pt idx="8">
                  <c:v>1.0260117491154075</c:v>
                </c:pt>
                <c:pt idx="9">
                  <c:v>1.1602752583558407</c:v>
                </c:pt>
                <c:pt idx="10">
                  <c:v>1.2965654504146327</c:v>
                </c:pt>
                <c:pt idx="11">
                  <c:v>1.4350553824649512</c:v>
                </c:pt>
                <c:pt idx="12">
                  <c:v>1.5759022096200459</c:v>
                </c:pt>
                <c:pt idx="13">
                  <c:v>1.7192458702354216</c:v>
                </c:pt>
                <c:pt idx="14">
                  <c:v>1.8652078469690021</c:v>
                </c:pt>
                <c:pt idx="15">
                  <c:v>2.0138900091664791</c:v>
                </c:pt>
                <c:pt idx="16">
                  <c:v>2.165373541809692</c:v>
                </c:pt>
                <c:pt idx="17">
                  <c:v>2.3197179659152432</c:v>
                </c:pt>
                <c:pt idx="18">
                  <c:v>2.4769602548999341</c:v>
                </c:pt>
                <c:pt idx="19">
                  <c:v>2.637114051040542</c:v>
                </c:pt>
                <c:pt idx="20">
                  <c:v>2.8001689857494783</c:v>
                </c:pt>
                <c:pt idx="21">
                  <c:v>2.9660901069665506</c:v>
                </c:pt>
                <c:pt idx="22">
                  <c:v>3.1348174165321416</c:v>
                </c:pt>
                <c:pt idx="23">
                  <c:v>3.3062655199602609</c:v>
                </c:pt>
                <c:pt idx="24">
                  <c:v>3.4803233905729676</c:v>
                </c:pt>
                <c:pt idx="25">
                  <c:v>3.656854249492381</c:v>
                </c:pt>
                <c:pt idx="26">
                  <c:v>3.8356955625147515</c:v>
                </c:pt>
                <c:pt idx="27">
                  <c:v>4.0166591544147225</c:v>
                </c:pt>
                <c:pt idx="28">
                  <c:v>4.199531440748939</c:v>
                </c:pt>
                <c:pt idx="29">
                  <c:v>4.3840737767482629</c:v>
                </c:pt>
                <c:pt idx="30">
                  <c:v>4.570022922409275</c:v>
                </c:pt>
                <c:pt idx="31">
                  <c:v>4.7570916224199955</c:v>
                </c:pt>
                <c:pt idx="32">
                  <c:v>4.944969299084085</c:v>
                </c:pt>
                <c:pt idx="33">
                  <c:v>5.1333228559438249</c:v>
                </c:pt>
                <c:pt idx="34">
                  <c:v>5.3217975893468825</c:v>
                </c:pt>
                <c:pt idx="35">
                  <c:v>5.510018204757051</c:v>
                </c:pt>
                <c:pt idx="36">
                  <c:v>5.6975899341765821</c:v>
                </c:pt>
                <c:pt idx="37">
                  <c:v>5.88409975062903</c:v>
                </c:pt>
                <c:pt idx="38">
                  <c:v>6.0691176752486387</c:v>
                </c:pt>
                <c:pt idx="39">
                  <c:v>6.2521981721364286</c:v>
                </c:pt>
                <c:pt idx="40">
                  <c:v>6.4328816257762877</c:v>
                </c:pt>
                <c:pt idx="41">
                  <c:v>6.6106958954575559</c:v>
                </c:pt>
                <c:pt idx="42">
                  <c:v>6.7851579408256226</c:v>
                </c:pt>
                <c:pt idx="43">
                  <c:v>6.955775512379839</c:v>
                </c:pt>
                <c:pt idx="44">
                  <c:v>7.1220489004601584</c:v>
                </c:pt>
                <c:pt idx="45">
                  <c:v>7.2834727360112126</c:v>
                </c:pt>
                <c:pt idx="46">
                  <c:v>7.4395378361861182</c:v>
                </c:pt>
                <c:pt idx="47">
                  <c:v>7.5897330876531957</c:v>
                </c:pt>
                <c:pt idx="48">
                  <c:v>7.7335473602975702</c:v>
                </c:pt>
                <c:pt idx="49">
                  <c:v>7.8704714438672312</c:v>
                </c:pt>
                <c:pt idx="50">
                  <c:v>8.0000000000000053</c:v>
                </c:pt>
                <c:pt idx="51">
                  <c:v>8.1216335219844833</c:v>
                </c:pt>
                <c:pt idx="52">
                  <c:v>8.2348802945547863</c:v>
                </c:pt>
                <c:pt idx="53">
                  <c:v>8.3392583459960949</c:v>
                </c:pt>
                <c:pt idx="54">
                  <c:v>8.4342973848455358</c:v>
                </c:pt>
                <c:pt idx="55">
                  <c:v>8.5195407135110024</c:v>
                </c:pt>
                <c:pt idx="56">
                  <c:v>8.5945471111988692</c:v>
                </c:pt>
                <c:pt idx="57">
                  <c:v>8.658892678640127</c:v>
                </c:pt>
                <c:pt idx="58">
                  <c:v>8.7121726372324826</c:v>
                </c:pt>
                <c:pt idx="59">
                  <c:v>8.7540030753735394</c:v>
                </c:pt>
                <c:pt idx="60">
                  <c:v>8.7840226349461776</c:v>
                </c:pt>
                <c:pt idx="61">
                  <c:v>8.8018941311311831</c:v>
                </c:pt>
                <c:pt idx="62">
                  <c:v>8.8073060989633891</c:v>
                </c:pt>
                <c:pt idx="63">
                  <c:v>8.79997426031467</c:v>
                </c:pt>
                <c:pt idx="64">
                  <c:v>8.7796429052797329</c:v>
                </c:pt>
                <c:pt idx="65">
                  <c:v>8.7460861822568372</c:v>
                </c:pt>
                <c:pt idx="66">
                  <c:v>8.6991092913549348</c:v>
                </c:pt>
                <c:pt idx="67">
                  <c:v>8.6385495761192743</c:v>
                </c:pt>
                <c:pt idx="68">
                  <c:v>8.5642775089481553</c:v>
                </c:pt>
                <c:pt idx="69">
                  <c:v>8.4761975659729938</c:v>
                </c:pt>
                <c:pt idx="70">
                  <c:v>8.3742489875898851</c:v>
                </c:pt>
                <c:pt idx="71">
                  <c:v>8.2584064212627819</c:v>
                </c:pt>
                <c:pt idx="72">
                  <c:v>8.1286804436636899</c:v>
                </c:pt>
                <c:pt idx="73">
                  <c:v>7.9851179596726309</c:v>
                </c:pt>
                <c:pt idx="74">
                  <c:v>7.8278024762278342</c:v>
                </c:pt>
                <c:pt idx="75">
                  <c:v>7.6568542494923806</c:v>
                </c:pt>
                <c:pt idx="76">
                  <c:v>7.4724303042860534</c:v>
                </c:pt>
                <c:pt idx="77">
                  <c:v>7.2747243252181724</c:v>
                </c:pt>
                <c:pt idx="78">
                  <c:v>7.0639664194469001</c:v>
                </c:pt>
                <c:pt idx="79">
                  <c:v>6.8404227514810803</c:v>
                </c:pt>
                <c:pt idx="80">
                  <c:v>6.6043950509301004</c:v>
                </c:pt>
                <c:pt idx="81">
                  <c:v>6.3562199945935571</c:v>
                </c:pt>
                <c:pt idx="82">
                  <c:v>6.096268464764024</c:v>
                </c:pt>
                <c:pt idx="83">
                  <c:v>5.8249446860907108</c:v>
                </c:pt>
                <c:pt idx="84">
                  <c:v>5.5426852438177674</c:v>
                </c:pt>
                <c:pt idx="85">
                  <c:v>5.2499579866662867</c:v>
                </c:pt>
                <c:pt idx="86">
                  <c:v>4.9472608180721798</c:v>
                </c:pt>
                <c:pt idx="87">
                  <c:v>4.6351203799210907</c:v>
                </c:pt>
                <c:pt idx="88">
                  <c:v>4.3140906333348257</c:v>
                </c:pt>
                <c:pt idx="89">
                  <c:v>3.984751341459738</c:v>
                </c:pt>
                <c:pt idx="90">
                  <c:v>3.6477064595845556</c:v>
                </c:pt>
                <c:pt idx="91">
                  <c:v>3.3035824382718602</c:v>
                </c:pt>
                <c:pt idx="92">
                  <c:v>2.9530264455223039</c:v>
                </c:pt>
                <c:pt idx="93">
                  <c:v>2.5967045143025236</c:v>
                </c:pt>
                <c:pt idx="94">
                  <c:v>2.2352996220551935</c:v>
                </c:pt>
                <c:pt idx="95">
                  <c:v>1.8695097090717849</c:v>
                </c:pt>
                <c:pt idx="96">
                  <c:v>1.5000456428441891</c:v>
                </c:pt>
                <c:pt idx="97">
                  <c:v>1.1276291357196115</c:v>
                </c:pt>
                <c:pt idx="98">
                  <c:v>0.7529906233631658</c:v>
                </c:pt>
                <c:pt idx="99">
                  <c:v>0.37686711168370568</c:v>
                </c:pt>
                <c:pt idx="100">
                  <c:v>5.4760883327897858E-14</c:v>
                </c:pt>
                <c:pt idx="101">
                  <c:v>-0.37686711168359627</c:v>
                </c:pt>
                <c:pt idx="102">
                  <c:v>-0.75299062336305667</c:v>
                </c:pt>
                <c:pt idx="103">
                  <c:v>-1.1276291357195032</c:v>
                </c:pt>
                <c:pt idx="104">
                  <c:v>-1.5000456428440812</c:v>
                </c:pt>
                <c:pt idx="105">
                  <c:v>-1.8695097090716781</c:v>
                </c:pt>
                <c:pt idx="106">
                  <c:v>-2.2352996220550878</c:v>
                </c:pt>
                <c:pt idx="107">
                  <c:v>-2.5967045143024192</c:v>
                </c:pt>
                <c:pt idx="108">
                  <c:v>-2.9530264455222017</c:v>
                </c:pt>
                <c:pt idx="109">
                  <c:v>-3.3035824382717589</c:v>
                </c:pt>
                <c:pt idx="110">
                  <c:v>-3.6477064595844571</c:v>
                </c:pt>
                <c:pt idx="111">
                  <c:v>-3.9847513414596416</c:v>
                </c:pt>
                <c:pt idx="112">
                  <c:v>-4.3140906333347315</c:v>
                </c:pt>
                <c:pt idx="113">
                  <c:v>-4.6351203799209992</c:v>
                </c:pt>
                <c:pt idx="114">
                  <c:v>-4.9472608180720909</c:v>
                </c:pt>
                <c:pt idx="115">
                  <c:v>-5.2499579866661996</c:v>
                </c:pt>
                <c:pt idx="116">
                  <c:v>-5.5426852438176839</c:v>
                </c:pt>
                <c:pt idx="117">
                  <c:v>-5.8249446860906309</c:v>
                </c:pt>
                <c:pt idx="118">
                  <c:v>-6.0962684647639458</c:v>
                </c:pt>
                <c:pt idx="119">
                  <c:v>-6.3562199945934834</c:v>
                </c:pt>
                <c:pt idx="120">
                  <c:v>-6.6043950509300302</c:v>
                </c:pt>
                <c:pt idx="121">
                  <c:v>-6.8404227514810136</c:v>
                </c:pt>
                <c:pt idx="122">
                  <c:v>-7.063966419446837</c:v>
                </c:pt>
                <c:pt idx="123">
                  <c:v>-7.2747243252181146</c:v>
                </c:pt>
                <c:pt idx="124">
                  <c:v>-7.4724303042859983</c:v>
                </c:pt>
                <c:pt idx="125">
                  <c:v>-7.65685424949233</c:v>
                </c:pt>
                <c:pt idx="126">
                  <c:v>-7.8278024762277871</c:v>
                </c:pt>
                <c:pt idx="127">
                  <c:v>-7.9851179596725874</c:v>
                </c:pt>
                <c:pt idx="128">
                  <c:v>-8.1286804436636508</c:v>
                </c:pt>
                <c:pt idx="129">
                  <c:v>-8.2584064212627464</c:v>
                </c:pt>
                <c:pt idx="130">
                  <c:v>-8.3742489875898531</c:v>
                </c:pt>
                <c:pt idx="131">
                  <c:v>-8.4761975659729671</c:v>
                </c:pt>
                <c:pt idx="132">
                  <c:v>-8.5642775089481322</c:v>
                </c:pt>
                <c:pt idx="133">
                  <c:v>-8.638549576119253</c:v>
                </c:pt>
                <c:pt idx="134">
                  <c:v>-8.6991092913549206</c:v>
                </c:pt>
                <c:pt idx="135">
                  <c:v>-8.746086182256823</c:v>
                </c:pt>
                <c:pt idx="136">
                  <c:v>-8.7796429052797258</c:v>
                </c:pt>
                <c:pt idx="137">
                  <c:v>-8.7999742603146665</c:v>
                </c:pt>
                <c:pt idx="138">
                  <c:v>-8.8073060989633891</c:v>
                </c:pt>
                <c:pt idx="139">
                  <c:v>-8.8018941311311885</c:v>
                </c:pt>
                <c:pt idx="140">
                  <c:v>-8.7840226349461847</c:v>
                </c:pt>
                <c:pt idx="141">
                  <c:v>-8.75400307537355</c:v>
                </c:pt>
                <c:pt idx="142">
                  <c:v>-8.7121726372324986</c:v>
                </c:pt>
                <c:pt idx="143">
                  <c:v>-8.6588926786401483</c:v>
                </c:pt>
                <c:pt idx="144">
                  <c:v>-8.594547111198894</c:v>
                </c:pt>
                <c:pt idx="145">
                  <c:v>-8.519540713511029</c:v>
                </c:pt>
                <c:pt idx="146">
                  <c:v>-8.4342973848455696</c:v>
                </c:pt>
                <c:pt idx="147">
                  <c:v>-8.3392583459961305</c:v>
                </c:pt>
                <c:pt idx="148">
                  <c:v>-8.2348802945548272</c:v>
                </c:pt>
                <c:pt idx="149">
                  <c:v>-8.1216335219845295</c:v>
                </c:pt>
                <c:pt idx="150">
                  <c:v>-8.0000000000000533</c:v>
                </c:pt>
                <c:pt idx="151">
                  <c:v>-7.8704714438672836</c:v>
                </c:pt>
                <c:pt idx="152">
                  <c:v>-7.7335473602976261</c:v>
                </c:pt>
                <c:pt idx="153">
                  <c:v>-7.5897330876532569</c:v>
                </c:pt>
                <c:pt idx="154">
                  <c:v>-7.439537836186183</c:v>
                </c:pt>
                <c:pt idx="155">
                  <c:v>-7.2834727360112792</c:v>
                </c:pt>
                <c:pt idx="156">
                  <c:v>-7.1220489004602294</c:v>
                </c:pt>
                <c:pt idx="157">
                  <c:v>-6.9557755123799136</c:v>
                </c:pt>
                <c:pt idx="158">
                  <c:v>-6.7851579408256999</c:v>
                </c:pt>
                <c:pt idx="159">
                  <c:v>-6.6106958954576358</c:v>
                </c:pt>
                <c:pt idx="160">
                  <c:v>-6.4328816257763703</c:v>
                </c:pt>
                <c:pt idx="161">
                  <c:v>-6.252198172136513</c:v>
                </c:pt>
                <c:pt idx="162">
                  <c:v>-6.0691176752487248</c:v>
                </c:pt>
                <c:pt idx="163">
                  <c:v>-5.8840997506291197</c:v>
                </c:pt>
                <c:pt idx="164">
                  <c:v>-5.6975899341766727</c:v>
                </c:pt>
                <c:pt idx="165">
                  <c:v>-5.5100182047571451</c:v>
                </c:pt>
                <c:pt idx="166">
                  <c:v>-5.3217975893469767</c:v>
                </c:pt>
                <c:pt idx="167">
                  <c:v>-5.1333228559439208</c:v>
                </c:pt>
                <c:pt idx="168">
                  <c:v>-4.9449692990841827</c:v>
                </c:pt>
                <c:pt idx="169">
                  <c:v>-4.7570916224200932</c:v>
                </c:pt>
                <c:pt idx="170">
                  <c:v>-4.5700229224093745</c:v>
                </c:pt>
                <c:pt idx="171">
                  <c:v>-4.3840737767483624</c:v>
                </c:pt>
                <c:pt idx="172">
                  <c:v>-4.1995314407490385</c:v>
                </c:pt>
                <c:pt idx="173">
                  <c:v>-4.0166591544148229</c:v>
                </c:pt>
                <c:pt idx="174">
                  <c:v>-3.8356955625148501</c:v>
                </c:pt>
                <c:pt idx="175">
                  <c:v>-3.6568542494924818</c:v>
                </c:pt>
                <c:pt idx="176">
                  <c:v>-3.4803233905730675</c:v>
                </c:pt>
                <c:pt idx="177">
                  <c:v>-3.3062655199603599</c:v>
                </c:pt>
                <c:pt idx="178">
                  <c:v>-3.1348174165322402</c:v>
                </c:pt>
                <c:pt idx="179">
                  <c:v>-2.9660901069666492</c:v>
                </c:pt>
                <c:pt idx="180">
                  <c:v>-2.8001689857495764</c:v>
                </c:pt>
                <c:pt idx="181">
                  <c:v>-2.6371140510406401</c:v>
                </c:pt>
                <c:pt idx="182">
                  <c:v>-2.4769602549000314</c:v>
                </c:pt>
                <c:pt idx="183">
                  <c:v>-2.3197179659153391</c:v>
                </c:pt>
                <c:pt idx="184">
                  <c:v>-2.1653735418097875</c:v>
                </c:pt>
                <c:pt idx="185">
                  <c:v>-2.0138900091665737</c:v>
                </c:pt>
                <c:pt idx="186">
                  <c:v>-1.865207846969096</c:v>
                </c:pt>
                <c:pt idx="187">
                  <c:v>-1.7192458702355149</c:v>
                </c:pt>
                <c:pt idx="188">
                  <c:v>-1.5759022096201385</c:v>
                </c:pt>
                <c:pt idx="189">
                  <c:v>-1.4350553824650427</c:v>
                </c:pt>
                <c:pt idx="190">
                  <c:v>-1.2965654504147233</c:v>
                </c:pt>
                <c:pt idx="191">
                  <c:v>-1.1602752583559304</c:v>
                </c:pt>
                <c:pt idx="192">
                  <c:v>-1.026011749115497</c:v>
                </c:pt>
                <c:pt idx="193">
                  <c:v>-0.8935873480422839</c:v>
                </c:pt>
                <c:pt idx="194">
                  <c:v>-0.76280141131652957</c:v>
                </c:pt>
                <c:pt idx="195">
                  <c:v>-0.63344173157204053</c:v>
                </c:pt>
                <c:pt idx="196">
                  <c:v>-0.50528609418481263</c:v>
                </c:pt>
                <c:pt idx="197">
                  <c:v>-0.37810387737675372</c:v>
                </c:pt>
                <c:pt idx="198">
                  <c:v>-0.25165768910598724</c:v>
                </c:pt>
                <c:pt idx="199">
                  <c:v>-0.12570503356648877</c:v>
                </c:pt>
                <c:pt idx="200">
                  <c:v>-8.9797960733939419E-14</c:v>
                </c:pt>
                <c:pt idx="201">
                  <c:v>0.12570503356630899</c:v>
                </c:pt>
                <c:pt idx="202">
                  <c:v>0.25165768910580688</c:v>
                </c:pt>
                <c:pt idx="203">
                  <c:v>0.37810387737657253</c:v>
                </c:pt>
                <c:pt idx="204">
                  <c:v>0.50528609418463033</c:v>
                </c:pt>
                <c:pt idx="205">
                  <c:v>0.63344173157185646</c:v>
                </c:pt>
                <c:pt idx="206">
                  <c:v>0.76280141131634382</c:v>
                </c:pt>
                <c:pt idx="207">
                  <c:v>0.89358734804209583</c:v>
                </c:pt>
                <c:pt idx="208">
                  <c:v>1.0260117491153065</c:v>
                </c:pt>
                <c:pt idx="209">
                  <c:v>1.160275258355737</c:v>
                </c:pt>
                <c:pt idx="210">
                  <c:v>1.296565450414527</c:v>
                </c:pt>
                <c:pt idx="211">
                  <c:v>1.4350553824648429</c:v>
                </c:pt>
                <c:pt idx="212">
                  <c:v>1.5759022096199351</c:v>
                </c:pt>
                <c:pt idx="213">
                  <c:v>1.7192458702353077</c:v>
                </c:pt>
                <c:pt idx="214">
                  <c:v>1.8652078469688855</c:v>
                </c:pt>
                <c:pt idx="215">
                  <c:v>2.0138900091663592</c:v>
                </c:pt>
                <c:pt idx="216">
                  <c:v>2.1653735418095685</c:v>
                </c:pt>
                <c:pt idx="217">
                  <c:v>2.319717965915117</c:v>
                </c:pt>
                <c:pt idx="218">
                  <c:v>2.476960254899804</c:v>
                </c:pt>
                <c:pt idx="219">
                  <c:v>2.6371140510404092</c:v>
                </c:pt>
                <c:pt idx="220">
                  <c:v>2.8001689857493415</c:v>
                </c:pt>
                <c:pt idx="221">
                  <c:v>2.9660901069664103</c:v>
                </c:pt>
                <c:pt idx="222">
                  <c:v>3.1348174165319982</c:v>
                </c:pt>
                <c:pt idx="223">
                  <c:v>3.3062655199601134</c:v>
                </c:pt>
                <c:pt idx="224">
                  <c:v>3.4803233905728166</c:v>
                </c:pt>
                <c:pt idx="225">
                  <c:v>3.6568542494922278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904512"/>
        <c:axId val="249853056"/>
      </c:scatterChart>
      <c:valAx>
        <c:axId val="24990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49853056"/>
        <c:crosses val="autoZero"/>
        <c:crossBetween val="midCat"/>
      </c:valAx>
      <c:valAx>
        <c:axId val="249853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99045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77777777777777"/>
          <c:y val="5.1400554097404488E-2"/>
          <c:w val="0.72243066491688535"/>
          <c:h val="0.89719889180519097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calculations2!$A$3:$A$228</c:f>
              <c:numCache>
                <c:formatCode>General</c:formatCode>
                <c:ptCount val="226"/>
                <c:pt idx="0">
                  <c:v>8</c:v>
                </c:pt>
                <c:pt idx="1">
                  <c:v>8.0118308659764583</c:v>
                </c:pt>
                <c:pt idx="2">
                  <c:v>8.0471717382245025</c:v>
                </c:pt>
                <c:pt idx="3">
                  <c:v>8.1055688325291868</c:v>
                </c:pt>
                <c:pt idx="4">
                  <c:v>8.1862704722207287</c:v>
                </c:pt>
                <c:pt idx="5">
                  <c:v>8.2882339903881821</c:v>
                </c:pt>
                <c:pt idx="6">
                  <c:v>8.410135306736203</c:v>
                </c:pt>
                <c:pt idx="7">
                  <c:v>8.5503810937622085</c:v>
                </c:pt>
                <c:pt idx="8">
                  <c:v>8.7071234238579258</c:v>
                </c:pt>
                <c:pt idx="9">
                  <c:v>8.8782767668287086</c:v>
                </c:pt>
                <c:pt idx="10">
                  <c:v>9.0615371863719503</c:v>
                </c:pt>
                <c:pt idx="11">
                  <c:v>9.2544035644492197</c:v>
                </c:pt>
                <c:pt idx="12">
                  <c:v>9.4542006643987264</c:v>
                </c:pt>
                <c:pt idx="13">
                  <c:v>9.6581038272266078</c:v>
                </c:pt>
                <c:pt idx="14">
                  <c:v>9.8631650809328146</c:v>
                </c:pt>
                <c:pt idx="15">
                  <c:v>10.066340430099491</c:v>
                </c:pt>
                <c:pt idx="16">
                  <c:v>10.26451808240911</c:v>
                </c:pt>
                <c:pt idx="17">
                  <c:v>10.454547360359836</c:v>
                </c:pt>
                <c:pt idx="18">
                  <c:v>10.633268040281397</c:v>
                </c:pt>
                <c:pt idx="19">
                  <c:v>10.797539856880913</c:v>
                </c:pt>
                <c:pt idx="20">
                  <c:v>10.944271909999159</c:v>
                </c:pt>
                <c:pt idx="21">
                  <c:v>11.070451711047408</c:v>
                </c:pt>
                <c:pt idx="22">
                  <c:v>11.173173609716333</c:v>
                </c:pt>
                <c:pt idx="23">
                  <c:v>11.249666346974038</c:v>
                </c:pt>
                <c:pt idx="24">
                  <c:v>11.297319488051698</c:v>
                </c:pt>
                <c:pt idx="25">
                  <c:v>11.313708498984759</c:v>
                </c:pt>
                <c:pt idx="26">
                  <c:v>11.296618242247421</c:v>
                </c:pt>
                <c:pt idx="27">
                  <c:v>11.244064680982069</c:v>
                </c:pt>
                <c:pt idx="28">
                  <c:v>11.154314597159731</c:v>
                </c:pt>
                <c:pt idx="29">
                  <c:v>11.02590314657164</c:v>
                </c:pt>
                <c:pt idx="30">
                  <c:v>10.857649092690288</c:v>
                </c:pt>
                <c:pt idx="31">
                  <c:v>10.648667581980552</c:v>
                </c:pt>
                <c:pt idx="32">
                  <c:v>10.398380345005867</c:v>
                </c:pt>
                <c:pt idx="33">
                  <c:v>10.106523230467378</c:v>
                </c:pt>
                <c:pt idx="34">
                  <c:v>9.7731510029336626</c:v>
                </c:pt>
                <c:pt idx="35">
                  <c:v>9.398639359255105</c:v>
                </c:pt>
                <c:pt idx="36">
                  <c:v>8.9836841432953882</c:v>
                </c:pt>
                <c:pt idx="37">
                  <c:v>8.5292977634342577</c:v>
                </c:pt>
                <c:pt idx="38">
                  <c:v>8.0368028420802009</c:v>
                </c:pt>
                <c:pt idx="39">
                  <c:v>7.5078231509592577</c:v>
                </c:pt>
                <c:pt idx="40">
                  <c:v>6.9442719099991432</c:v>
                </c:pt>
                <c:pt idx="41">
                  <c:v>6.3483375509925715</c:v>
                </c:pt>
                <c:pt idx="42">
                  <c:v>5.7224670696929927</c:v>
                </c:pt>
                <c:pt idx="43">
                  <c:v>5.0693471113703961</c:v>
                </c:pt>
                <c:pt idx="44">
                  <c:v>4.3918829549446601</c:v>
                </c:pt>
                <c:pt idx="45">
                  <c:v>3.6931755794409327</c:v>
                </c:pt>
                <c:pt idx="46">
                  <c:v>2.9764970135103357</c:v>
                </c:pt>
                <c:pt idx="47">
                  <c:v>2.2452641839790628</c:v>
                </c:pt>
                <c:pt idx="48">
                  <c:v>1.5030114926946307</c:v>
                </c:pt>
                <c:pt idx="49">
                  <c:v>0.75336236221156638</c:v>
                </c:pt>
                <c:pt idx="50">
                  <c:v>-2.8727888123913914E-14</c:v>
                </c:pt>
                <c:pt idx="51">
                  <c:v>-0.75336236221162745</c:v>
                </c:pt>
                <c:pt idx="52">
                  <c:v>-1.5030114926946911</c:v>
                </c:pt>
                <c:pt idx="53">
                  <c:v>-2.2452641839791223</c:v>
                </c:pt>
                <c:pt idx="54">
                  <c:v>-2.9764970135103974</c:v>
                </c:pt>
                <c:pt idx="55">
                  <c:v>-3.6931755794409904</c:v>
                </c:pt>
                <c:pt idx="56">
                  <c:v>-4.391882954944716</c:v>
                </c:pt>
                <c:pt idx="57">
                  <c:v>-5.0693471113704511</c:v>
                </c:pt>
                <c:pt idx="58">
                  <c:v>-5.7224670696930433</c:v>
                </c:pt>
                <c:pt idx="59">
                  <c:v>-6.3483375509926212</c:v>
                </c:pt>
                <c:pt idx="60">
                  <c:v>-6.9442719099991912</c:v>
                </c:pt>
                <c:pt idx="61">
                  <c:v>-7.5078231509593021</c:v>
                </c:pt>
                <c:pt idx="62">
                  <c:v>-8.0368028420802435</c:v>
                </c:pt>
                <c:pt idx="63">
                  <c:v>-8.5292977634342968</c:v>
                </c:pt>
                <c:pt idx="64">
                  <c:v>-8.983684143295422</c:v>
                </c:pt>
                <c:pt idx="65">
                  <c:v>-9.3986393592551334</c:v>
                </c:pt>
                <c:pt idx="66">
                  <c:v>-9.7731510029336874</c:v>
                </c:pt>
                <c:pt idx="67">
                  <c:v>-10.106523230467396</c:v>
                </c:pt>
                <c:pt idx="68">
                  <c:v>-10.398380345005881</c:v>
                </c:pt>
                <c:pt idx="69">
                  <c:v>-10.648667581980565</c:v>
                </c:pt>
                <c:pt idx="70">
                  <c:v>-10.857649092690297</c:v>
                </c:pt>
                <c:pt idx="71">
                  <c:v>-11.025903146571647</c:v>
                </c:pt>
                <c:pt idx="72">
                  <c:v>-11.154314597159733</c:v>
                </c:pt>
                <c:pt idx="73">
                  <c:v>-11.244064680982071</c:v>
                </c:pt>
                <c:pt idx="74">
                  <c:v>-11.296618242247421</c:v>
                </c:pt>
                <c:pt idx="75">
                  <c:v>-11.313708498984759</c:v>
                </c:pt>
                <c:pt idx="76">
                  <c:v>-11.297319488051697</c:v>
                </c:pt>
                <c:pt idx="77">
                  <c:v>-11.249666346974038</c:v>
                </c:pt>
                <c:pt idx="78">
                  <c:v>-11.173173609716333</c:v>
                </c:pt>
                <c:pt idx="79">
                  <c:v>-11.07045171104741</c:v>
                </c:pt>
                <c:pt idx="80">
                  <c:v>-10.944271909999163</c:v>
                </c:pt>
                <c:pt idx="81">
                  <c:v>-10.797539856880917</c:v>
                </c:pt>
                <c:pt idx="82">
                  <c:v>-10.633268040281406</c:v>
                </c:pt>
                <c:pt idx="83">
                  <c:v>-10.454547360359847</c:v>
                </c:pt>
                <c:pt idx="84">
                  <c:v>-10.264518082409122</c:v>
                </c:pt>
                <c:pt idx="85">
                  <c:v>-10.066340430099499</c:v>
                </c:pt>
                <c:pt idx="86">
                  <c:v>-9.8631650809328324</c:v>
                </c:pt>
                <c:pt idx="87">
                  <c:v>-9.6581038272266202</c:v>
                </c:pt>
                <c:pt idx="88">
                  <c:v>-9.4542006643987442</c:v>
                </c:pt>
                <c:pt idx="89">
                  <c:v>-9.254403564449234</c:v>
                </c:pt>
                <c:pt idx="90">
                  <c:v>-9.0615371863719698</c:v>
                </c:pt>
                <c:pt idx="91">
                  <c:v>-8.8782767668287228</c:v>
                </c:pt>
                <c:pt idx="92">
                  <c:v>-8.7071234238579471</c:v>
                </c:pt>
                <c:pt idx="93">
                  <c:v>-8.5503810937622209</c:v>
                </c:pt>
                <c:pt idx="94">
                  <c:v>-8.4101353067362208</c:v>
                </c:pt>
                <c:pt idx="95">
                  <c:v>-8.288233990388191</c:v>
                </c:pt>
                <c:pt idx="96">
                  <c:v>-8.1862704722207393</c:v>
                </c:pt>
                <c:pt idx="97">
                  <c:v>-8.1055688325291975</c:v>
                </c:pt>
                <c:pt idx="98">
                  <c:v>-8.0471717382245114</c:v>
                </c:pt>
                <c:pt idx="99">
                  <c:v>-8.0118308659764601</c:v>
                </c:pt>
                <c:pt idx="100">
                  <c:v>-8</c:v>
                </c:pt>
                <c:pt idx="101">
                  <c:v>-8.0118308659764548</c:v>
                </c:pt>
                <c:pt idx="102">
                  <c:v>-8.0122217193636693</c:v>
                </c:pt>
                <c:pt idx="103">
                  <c:v>-8.0122217193636693</c:v>
                </c:pt>
                <c:pt idx="104">
                  <c:v>-8.0122217193636693</c:v>
                </c:pt>
                <c:pt idx="105">
                  <c:v>-8.0122217193636693</c:v>
                </c:pt>
                <c:pt idx="106">
                  <c:v>-8.0122217193636693</c:v>
                </c:pt>
                <c:pt idx="107">
                  <c:v>-8.0122217193636693</c:v>
                </c:pt>
                <c:pt idx="108">
                  <c:v>-8.0122217193636693</c:v>
                </c:pt>
                <c:pt idx="109">
                  <c:v>-8.0122217193636693</c:v>
                </c:pt>
                <c:pt idx="110">
                  <c:v>-8.0122217193636693</c:v>
                </c:pt>
                <c:pt idx="111">
                  <c:v>-8.0122217193636693</c:v>
                </c:pt>
                <c:pt idx="112">
                  <c:v>-8.0122217193636693</c:v>
                </c:pt>
                <c:pt idx="113">
                  <c:v>-8.0122217193636693</c:v>
                </c:pt>
                <c:pt idx="114">
                  <c:v>-8.0122217193636693</c:v>
                </c:pt>
                <c:pt idx="115">
                  <c:v>-8.0122217193636693</c:v>
                </c:pt>
                <c:pt idx="116">
                  <c:v>-8.0122217193636693</c:v>
                </c:pt>
                <c:pt idx="117">
                  <c:v>-8.0122217193636693</c:v>
                </c:pt>
                <c:pt idx="118">
                  <c:v>-8.0122217193636693</c:v>
                </c:pt>
                <c:pt idx="119">
                  <c:v>-8.0122217193636693</c:v>
                </c:pt>
                <c:pt idx="120">
                  <c:v>-8.0122217193636693</c:v>
                </c:pt>
                <c:pt idx="121">
                  <c:v>-8.0122217193636693</c:v>
                </c:pt>
                <c:pt idx="122">
                  <c:v>-8.0122217193636693</c:v>
                </c:pt>
                <c:pt idx="123">
                  <c:v>-8.0122217193636693</c:v>
                </c:pt>
                <c:pt idx="124">
                  <c:v>-8.0122217193636693</c:v>
                </c:pt>
                <c:pt idx="125">
                  <c:v>-8.0122217193636693</c:v>
                </c:pt>
                <c:pt idx="126">
                  <c:v>-8.0122217193636693</c:v>
                </c:pt>
                <c:pt idx="127">
                  <c:v>-8.0122217193636693</c:v>
                </c:pt>
                <c:pt idx="128">
                  <c:v>-8.0122217193636693</c:v>
                </c:pt>
                <c:pt idx="129">
                  <c:v>-8.0122217193636693</c:v>
                </c:pt>
                <c:pt idx="130">
                  <c:v>-8.0122217193636693</c:v>
                </c:pt>
                <c:pt idx="131">
                  <c:v>-8.0122217193636693</c:v>
                </c:pt>
                <c:pt idx="132">
                  <c:v>-8.0122217193636693</c:v>
                </c:pt>
                <c:pt idx="133">
                  <c:v>-8.0122217193636693</c:v>
                </c:pt>
                <c:pt idx="134">
                  <c:v>-8.0122217193636693</c:v>
                </c:pt>
                <c:pt idx="135">
                  <c:v>-8.0122217193636693</c:v>
                </c:pt>
                <c:pt idx="136">
                  <c:v>-8.0122217193636693</c:v>
                </c:pt>
                <c:pt idx="137">
                  <c:v>-8.0122217193636693</c:v>
                </c:pt>
                <c:pt idx="138">
                  <c:v>-8.0122217193636693</c:v>
                </c:pt>
                <c:pt idx="139">
                  <c:v>-8.0122217193636693</c:v>
                </c:pt>
                <c:pt idx="140">
                  <c:v>-8.0122217193636693</c:v>
                </c:pt>
                <c:pt idx="141">
                  <c:v>-8.0122217193636693</c:v>
                </c:pt>
                <c:pt idx="142">
                  <c:v>-8.0122217193636693</c:v>
                </c:pt>
                <c:pt idx="143">
                  <c:v>-8.0122217193636693</c:v>
                </c:pt>
                <c:pt idx="144">
                  <c:v>-8.0122217193636693</c:v>
                </c:pt>
                <c:pt idx="145">
                  <c:v>-8.0122217193636693</c:v>
                </c:pt>
                <c:pt idx="146">
                  <c:v>-8.0122217193636693</c:v>
                </c:pt>
                <c:pt idx="147">
                  <c:v>-8.0122217193636693</c:v>
                </c:pt>
                <c:pt idx="148">
                  <c:v>-8.0122217193636693</c:v>
                </c:pt>
                <c:pt idx="149">
                  <c:v>-8.0122217193636693</c:v>
                </c:pt>
                <c:pt idx="150">
                  <c:v>-8.0122217193636693</c:v>
                </c:pt>
                <c:pt idx="151">
                  <c:v>-8.0122217193636693</c:v>
                </c:pt>
                <c:pt idx="152">
                  <c:v>-8.0122217193636693</c:v>
                </c:pt>
                <c:pt idx="153">
                  <c:v>-8.0122217193636693</c:v>
                </c:pt>
                <c:pt idx="154">
                  <c:v>-8.0122217193636693</c:v>
                </c:pt>
                <c:pt idx="155">
                  <c:v>-8.0122217193636693</c:v>
                </c:pt>
                <c:pt idx="156">
                  <c:v>-8.0122217193636693</c:v>
                </c:pt>
                <c:pt idx="157">
                  <c:v>-8.0122217193636693</c:v>
                </c:pt>
                <c:pt idx="158">
                  <c:v>-8.0122217193636693</c:v>
                </c:pt>
                <c:pt idx="159">
                  <c:v>-8.0122217193636693</c:v>
                </c:pt>
                <c:pt idx="160">
                  <c:v>-8.0122217193636693</c:v>
                </c:pt>
                <c:pt idx="161">
                  <c:v>-8.0122217193636693</c:v>
                </c:pt>
                <c:pt idx="162">
                  <c:v>-8.0122217193636693</c:v>
                </c:pt>
                <c:pt idx="163">
                  <c:v>-8.0122217193636693</c:v>
                </c:pt>
                <c:pt idx="164">
                  <c:v>-8.0122217193636693</c:v>
                </c:pt>
                <c:pt idx="165">
                  <c:v>-8.0122217193636693</c:v>
                </c:pt>
                <c:pt idx="166">
                  <c:v>-8.0122217193636693</c:v>
                </c:pt>
                <c:pt idx="167">
                  <c:v>-8.0122217193636693</c:v>
                </c:pt>
                <c:pt idx="168">
                  <c:v>-8.0122217193636693</c:v>
                </c:pt>
                <c:pt idx="169">
                  <c:v>-8.0122217193636693</c:v>
                </c:pt>
                <c:pt idx="170">
                  <c:v>-8.0122217193636693</c:v>
                </c:pt>
                <c:pt idx="171">
                  <c:v>-8.0122217193636693</c:v>
                </c:pt>
                <c:pt idx="172">
                  <c:v>-8.0122217193636693</c:v>
                </c:pt>
                <c:pt idx="173">
                  <c:v>-8.0122217193636693</c:v>
                </c:pt>
                <c:pt idx="174">
                  <c:v>-8.0122217193636693</c:v>
                </c:pt>
                <c:pt idx="175">
                  <c:v>-8.0122217193636693</c:v>
                </c:pt>
                <c:pt idx="176">
                  <c:v>-8.0122217193636693</c:v>
                </c:pt>
                <c:pt idx="177">
                  <c:v>-8.0122217193636693</c:v>
                </c:pt>
                <c:pt idx="178">
                  <c:v>-8.0122217193636693</c:v>
                </c:pt>
                <c:pt idx="179">
                  <c:v>-8.0122217193636693</c:v>
                </c:pt>
                <c:pt idx="180">
                  <c:v>-8.0122217193636693</c:v>
                </c:pt>
                <c:pt idx="181">
                  <c:v>-8.0122217193636693</c:v>
                </c:pt>
                <c:pt idx="182">
                  <c:v>-8.0122217193636693</c:v>
                </c:pt>
                <c:pt idx="183">
                  <c:v>-8.0122217193636693</c:v>
                </c:pt>
                <c:pt idx="184">
                  <c:v>-8.0122217193636693</c:v>
                </c:pt>
                <c:pt idx="185">
                  <c:v>-8.0122217193636693</c:v>
                </c:pt>
                <c:pt idx="186">
                  <c:v>-8.0122217193636693</c:v>
                </c:pt>
                <c:pt idx="187">
                  <c:v>-8.0122217193636693</c:v>
                </c:pt>
                <c:pt idx="188">
                  <c:v>-8.0122217193636693</c:v>
                </c:pt>
                <c:pt idx="189">
                  <c:v>-8.0122217193636693</c:v>
                </c:pt>
                <c:pt idx="190">
                  <c:v>-8.0122217193636693</c:v>
                </c:pt>
                <c:pt idx="191">
                  <c:v>-8.0122217193636693</c:v>
                </c:pt>
                <c:pt idx="192">
                  <c:v>-8.0122217193636693</c:v>
                </c:pt>
                <c:pt idx="193">
                  <c:v>-8.0122217193636693</c:v>
                </c:pt>
                <c:pt idx="194">
                  <c:v>-8.0122217193636693</c:v>
                </c:pt>
                <c:pt idx="195">
                  <c:v>-8.0122217193636693</c:v>
                </c:pt>
                <c:pt idx="196">
                  <c:v>-8.0122217193636693</c:v>
                </c:pt>
                <c:pt idx="197">
                  <c:v>-8.0122217193636693</c:v>
                </c:pt>
                <c:pt idx="198">
                  <c:v>-8.0122217193636693</c:v>
                </c:pt>
                <c:pt idx="199">
                  <c:v>-8.0122217193636693</c:v>
                </c:pt>
                <c:pt idx="200">
                  <c:v>-8.0122217193636693</c:v>
                </c:pt>
                <c:pt idx="201">
                  <c:v>-8.0122217193636693</c:v>
                </c:pt>
                <c:pt idx="202">
                  <c:v>-8.0122217193636693</c:v>
                </c:pt>
                <c:pt idx="203">
                  <c:v>-8.0122217193636693</c:v>
                </c:pt>
                <c:pt idx="204">
                  <c:v>-8.0122217193636693</c:v>
                </c:pt>
                <c:pt idx="205">
                  <c:v>-8.0122217193636693</c:v>
                </c:pt>
                <c:pt idx="206">
                  <c:v>-8.0122217193636693</c:v>
                </c:pt>
                <c:pt idx="207">
                  <c:v>-8.0122217193636693</c:v>
                </c:pt>
                <c:pt idx="208">
                  <c:v>-8.0122217193636693</c:v>
                </c:pt>
                <c:pt idx="209">
                  <c:v>-8.0122217193636693</c:v>
                </c:pt>
                <c:pt idx="210">
                  <c:v>-8.0122217193636693</c:v>
                </c:pt>
                <c:pt idx="211">
                  <c:v>-8.0122217193636693</c:v>
                </c:pt>
                <c:pt idx="212">
                  <c:v>-8.0122217193636693</c:v>
                </c:pt>
                <c:pt idx="213">
                  <c:v>-8.0122217193636693</c:v>
                </c:pt>
                <c:pt idx="214">
                  <c:v>-8.0122217193636693</c:v>
                </c:pt>
                <c:pt idx="215">
                  <c:v>-8.0122217193636693</c:v>
                </c:pt>
                <c:pt idx="216">
                  <c:v>-8.0122217193636693</c:v>
                </c:pt>
                <c:pt idx="217">
                  <c:v>-8.0122217193636693</c:v>
                </c:pt>
                <c:pt idx="218">
                  <c:v>-8.0122217193636693</c:v>
                </c:pt>
                <c:pt idx="219">
                  <c:v>-8.0122217193636693</c:v>
                </c:pt>
                <c:pt idx="220">
                  <c:v>-8.0122217193636693</c:v>
                </c:pt>
                <c:pt idx="221">
                  <c:v>-8.0122217193636693</c:v>
                </c:pt>
                <c:pt idx="222">
                  <c:v>-8.0122217193636693</c:v>
                </c:pt>
                <c:pt idx="223">
                  <c:v>-8.0122217193636693</c:v>
                </c:pt>
                <c:pt idx="224">
                  <c:v>-8.0122217193636693</c:v>
                </c:pt>
                <c:pt idx="225">
                  <c:v>-8.0122217193636693</c:v>
                </c:pt>
              </c:numCache>
            </c:numRef>
          </c:xVal>
          <c:yVal>
            <c:numRef>
              <c:f>calculations2!$B$3:$B$228</c:f>
              <c:numCache>
                <c:formatCode>General</c:formatCode>
                <c:ptCount val="226"/>
                <c:pt idx="0">
                  <c:v>0</c:v>
                </c:pt>
                <c:pt idx="1">
                  <c:v>4.9585566348225212E-4</c:v>
                </c:pt>
                <c:pt idx="2">
                  <c:v>3.9609760088619907E-3</c:v>
                </c:pt>
                <c:pt idx="3">
                  <c:v>1.3335335665254817E-2</c:v>
                </c:pt>
                <c:pt idx="4">
                  <c:v>3.1500592032939118E-2</c:v>
                </c:pt>
                <c:pt idx="5">
                  <c:v>6.1251581524583258E-2</c:v>
                </c:pt>
                <c:pt idx="6">
                  <c:v>0.10526859511270904</c:v>
                </c:pt>
                <c:pt idx="7">
                  <c:v>0.16609068214660455</c:v>
                </c:pt>
                <c:pt idx="8">
                  <c:v>0.24609022226350261</c:v>
                </c:pt>
                <c:pt idx="9">
                  <c:v>0.34744899394891277</c:v>
                </c:pt>
                <c:pt idx="10">
                  <c:v>0.472135954999579</c:v>
                </c:pt>
                <c:pt idx="11">
                  <c:v>0.62188693492772162</c:v>
                </c:pt>
                <c:pt idx="12">
                  <c:v>0.79818642235205672</c:v>
                </c:pt>
                <c:pt idx="13">
                  <c:v>1.0022516118004647</c:v>
                </c:pt>
                <c:pt idx="14">
                  <c:v>1.2350188542663465</c:v>
                </c:pt>
                <c:pt idx="15">
                  <c:v>1.4971326344940097</c:v>
                </c:pt>
                <c:pt idx="16">
                  <c:v>1.7889371755074965</c:v>
                </c:pt>
                <c:pt idx="17">
                  <c:v>2.1104707475415299</c:v>
                </c:pt>
                <c:pt idx="18">
                  <c:v>2.4614627344900488</c:v>
                </c:pt>
                <c:pt idx="19">
                  <c:v>2.8413334864705773</c:v>
                </c:pt>
                <c:pt idx="20">
                  <c:v>3.2491969623290653</c:v>
                </c:pt>
                <c:pt idx="21">
                  <c:v>3.6838661410997955</c:v>
                </c:pt>
                <c:pt idx="22">
                  <c:v>4.1438611568088248</c:v>
                </c:pt>
                <c:pt idx="23">
                  <c:v>4.6274200867855786</c:v>
                </c:pt>
                <c:pt idx="24">
                  <c:v>5.1325123000411113</c:v>
                </c:pt>
                <c:pt idx="25">
                  <c:v>5.6568542494923841</c:v>
                </c:pt>
                <c:pt idx="26">
                  <c:v>6.1979275700621859</c:v>
                </c:pt>
                <c:pt idx="27">
                  <c:v>6.7529993241569999</c:v>
                </c:pt>
                <c:pt idx="28">
                  <c:v>7.3191442169026173</c:v>
                </c:pt>
                <c:pt idx="29">
                  <c:v>7.8932685859691709</c:v>
                </c:pt>
                <c:pt idx="30">
                  <c:v>8.4721359549995885</c:v>
                </c:pt>
                <c:pt idx="31">
                  <c:v>9.0523939257085821</c:v>
                </c:pt>
                <c:pt idx="32">
                  <c:v>9.6306021717669719</c:v>
                </c:pt>
                <c:pt idx="33">
                  <c:v>10.203261287734819</c:v>
                </c:pt>
                <c:pt idx="34">
                  <c:v>10.76684223864363</c:v>
                </c:pt>
                <c:pt idx="35">
                  <c:v>11.317816150421347</c:v>
                </c:pt>
                <c:pt idx="36">
                  <c:v>11.852684178251664</c:v>
                </c:pt>
                <c:pt idx="37">
                  <c:v>12.368007189188953</c:v>
                </c:pt>
                <c:pt idx="38">
                  <c:v>12.86043499691932</c:v>
                </c:pt>
                <c:pt idx="39">
                  <c:v>13.326734890452204</c:v>
                </c:pt>
                <c:pt idx="40">
                  <c:v>13.763819204711748</c:v>
                </c:pt>
                <c:pt idx="41">
                  <c:v>14.168771689417934</c:v>
                </c:pt>
                <c:pt idx="42">
                  <c:v>14.538872443229229</c:v>
                </c:pt>
                <c:pt idx="43">
                  <c:v>14.871621192767741</c:v>
                </c:pt>
                <c:pt idx="44">
                  <c:v>15.164758710752331</c:v>
                </c:pt>
                <c:pt idx="45">
                  <c:v>15.416286183895132</c:v>
                </c:pt>
                <c:pt idx="46">
                  <c:v>15.624482359326747</c:v>
                </c:pt>
                <c:pt idx="47">
                  <c:v>15.787918317944737</c:v>
                </c:pt>
                <c:pt idx="48">
                  <c:v>15.905469744054018</c:v>
                </c:pt>
                <c:pt idx="49">
                  <c:v>15.976326582801102</c:v>
                </c:pt>
                <c:pt idx="50">
                  <c:v>16</c:v>
                </c:pt>
                <c:pt idx="51">
                  <c:v>15.976326582801097</c:v>
                </c:pt>
                <c:pt idx="52">
                  <c:v>15.905469744054008</c:v>
                </c:pt>
                <c:pt idx="53">
                  <c:v>15.787918317944726</c:v>
                </c:pt>
                <c:pt idx="54">
                  <c:v>15.624482359326731</c:v>
                </c:pt>
                <c:pt idx="55">
                  <c:v>15.416286183895117</c:v>
                </c:pt>
                <c:pt idx="56">
                  <c:v>15.164758710752311</c:v>
                </c:pt>
                <c:pt idx="57">
                  <c:v>14.871621192767718</c:v>
                </c:pt>
                <c:pt idx="58">
                  <c:v>14.538872443229202</c:v>
                </c:pt>
                <c:pt idx="59">
                  <c:v>14.168771689417904</c:v>
                </c:pt>
                <c:pt idx="60">
                  <c:v>13.763819204711716</c:v>
                </c:pt>
                <c:pt idx="61">
                  <c:v>13.326734890452165</c:v>
                </c:pt>
                <c:pt idx="62">
                  <c:v>12.860434996919283</c:v>
                </c:pt>
                <c:pt idx="63">
                  <c:v>12.368007189188909</c:v>
                </c:pt>
                <c:pt idx="64">
                  <c:v>11.85268417825162</c:v>
                </c:pt>
                <c:pt idx="65">
                  <c:v>11.31781615042131</c:v>
                </c:pt>
                <c:pt idx="66">
                  <c:v>10.766842238643587</c:v>
                </c:pt>
                <c:pt idx="67">
                  <c:v>10.203261287734787</c:v>
                </c:pt>
                <c:pt idx="68">
                  <c:v>9.6306021717669417</c:v>
                </c:pt>
                <c:pt idx="69">
                  <c:v>9.0523939257085537</c:v>
                </c:pt>
                <c:pt idx="70">
                  <c:v>8.4721359549995672</c:v>
                </c:pt>
                <c:pt idx="71">
                  <c:v>7.8932685859691496</c:v>
                </c:pt>
                <c:pt idx="72">
                  <c:v>7.3191442169026013</c:v>
                </c:pt>
                <c:pt idx="73">
                  <c:v>6.7529993241569883</c:v>
                </c:pt>
                <c:pt idx="74">
                  <c:v>6.197927570062177</c:v>
                </c:pt>
                <c:pt idx="75">
                  <c:v>5.6568542494923815</c:v>
                </c:pt>
                <c:pt idx="76">
                  <c:v>5.1325123000411113</c:v>
                </c:pt>
                <c:pt idx="77">
                  <c:v>4.6274200867855813</c:v>
                </c:pt>
                <c:pt idx="78">
                  <c:v>4.1438611568088319</c:v>
                </c:pt>
                <c:pt idx="79">
                  <c:v>3.6838661410998053</c:v>
                </c:pt>
                <c:pt idx="80">
                  <c:v>3.2491969623290764</c:v>
                </c:pt>
                <c:pt idx="81">
                  <c:v>2.8413334864705928</c:v>
                </c:pt>
                <c:pt idx="82">
                  <c:v>2.4614627344900639</c:v>
                </c:pt>
                <c:pt idx="83">
                  <c:v>2.1104707475415463</c:v>
                </c:pt>
                <c:pt idx="84">
                  <c:v>1.7889371755075136</c:v>
                </c:pt>
                <c:pt idx="85">
                  <c:v>1.4971326344940272</c:v>
                </c:pt>
                <c:pt idx="86">
                  <c:v>1.2350188542663634</c:v>
                </c:pt>
                <c:pt idx="87">
                  <c:v>1.0022516118004812</c:v>
                </c:pt>
                <c:pt idx="88">
                  <c:v>0.79818642235207193</c:v>
                </c:pt>
                <c:pt idx="89">
                  <c:v>0.62188693492773539</c:v>
                </c:pt>
                <c:pt idx="90">
                  <c:v>0.47213595499959143</c:v>
                </c:pt>
                <c:pt idx="91">
                  <c:v>0.34744899394892353</c:v>
                </c:pt>
                <c:pt idx="92">
                  <c:v>0.24609022226351177</c:v>
                </c:pt>
                <c:pt idx="93">
                  <c:v>0.16609068214661205</c:v>
                </c:pt>
                <c:pt idx="94">
                  <c:v>0.1052685951127149</c:v>
                </c:pt>
                <c:pt idx="95">
                  <c:v>6.1251581524587533E-2</c:v>
                </c:pt>
                <c:pt idx="96">
                  <c:v>3.1500592032941983E-2</c:v>
                </c:pt>
                <c:pt idx="97">
                  <c:v>1.3335335665256517E-2</c:v>
                </c:pt>
                <c:pt idx="98">
                  <c:v>3.9609760088627861E-3</c:v>
                </c:pt>
                <c:pt idx="99">
                  <c:v>4.9585566348245974E-4</c:v>
                </c:pt>
                <c:pt idx="100">
                  <c:v>1.5205040434993126E-42</c:v>
                </c:pt>
                <c:pt idx="101">
                  <c:v>-4.9585566348202769E-4</c:v>
                </c:pt>
                <c:pt idx="102">
                  <c:v>-5.2064882833074435E-4</c:v>
                </c:pt>
                <c:pt idx="103">
                  <c:v>-5.2064882833074435E-4</c:v>
                </c:pt>
                <c:pt idx="104">
                  <c:v>-5.2064882833074435E-4</c:v>
                </c:pt>
                <c:pt idx="105">
                  <c:v>-5.2064882833074435E-4</c:v>
                </c:pt>
                <c:pt idx="106">
                  <c:v>-5.2064882833074435E-4</c:v>
                </c:pt>
                <c:pt idx="107">
                  <c:v>-5.2064882833074435E-4</c:v>
                </c:pt>
                <c:pt idx="108">
                  <c:v>-5.2064882833074435E-4</c:v>
                </c:pt>
                <c:pt idx="109">
                  <c:v>-5.2064882833074435E-4</c:v>
                </c:pt>
                <c:pt idx="110">
                  <c:v>-5.2064882833074435E-4</c:v>
                </c:pt>
                <c:pt idx="111">
                  <c:v>-5.2064882833074435E-4</c:v>
                </c:pt>
                <c:pt idx="112">
                  <c:v>-5.2064882833074435E-4</c:v>
                </c:pt>
                <c:pt idx="113">
                  <c:v>-5.2064882833074435E-4</c:v>
                </c:pt>
                <c:pt idx="114">
                  <c:v>-5.2064882833074435E-4</c:v>
                </c:pt>
                <c:pt idx="115">
                  <c:v>-5.2064882833074435E-4</c:v>
                </c:pt>
                <c:pt idx="116">
                  <c:v>-5.2064882833074435E-4</c:v>
                </c:pt>
                <c:pt idx="117">
                  <c:v>-5.2064882833074435E-4</c:v>
                </c:pt>
                <c:pt idx="118">
                  <c:v>-5.2064882833074435E-4</c:v>
                </c:pt>
                <c:pt idx="119">
                  <c:v>-5.2064882833074435E-4</c:v>
                </c:pt>
                <c:pt idx="120">
                  <c:v>-5.2064882833074435E-4</c:v>
                </c:pt>
                <c:pt idx="121">
                  <c:v>-5.2064882833074435E-4</c:v>
                </c:pt>
                <c:pt idx="122">
                  <c:v>-5.2064882833074435E-4</c:v>
                </c:pt>
                <c:pt idx="123">
                  <c:v>-5.2064882833074435E-4</c:v>
                </c:pt>
                <c:pt idx="124">
                  <c:v>-5.2064882833074435E-4</c:v>
                </c:pt>
                <c:pt idx="125">
                  <c:v>-5.2064882833074435E-4</c:v>
                </c:pt>
                <c:pt idx="126">
                  <c:v>-5.2064882833074435E-4</c:v>
                </c:pt>
                <c:pt idx="127">
                  <c:v>-5.2064882833074435E-4</c:v>
                </c:pt>
                <c:pt idx="128">
                  <c:v>-5.2064882833074435E-4</c:v>
                </c:pt>
                <c:pt idx="129">
                  <c:v>-5.2064882833074435E-4</c:v>
                </c:pt>
                <c:pt idx="130">
                  <c:v>-5.2064882833074435E-4</c:v>
                </c:pt>
                <c:pt idx="131">
                  <c:v>-5.2064882833074435E-4</c:v>
                </c:pt>
                <c:pt idx="132">
                  <c:v>-5.2064882833074435E-4</c:v>
                </c:pt>
                <c:pt idx="133">
                  <c:v>-5.2064882833074435E-4</c:v>
                </c:pt>
                <c:pt idx="134">
                  <c:v>-5.2064882833074435E-4</c:v>
                </c:pt>
                <c:pt idx="135">
                  <c:v>-5.2064882833074435E-4</c:v>
                </c:pt>
                <c:pt idx="136">
                  <c:v>-5.2064882833074435E-4</c:v>
                </c:pt>
                <c:pt idx="137">
                  <c:v>-5.2064882833074435E-4</c:v>
                </c:pt>
                <c:pt idx="138">
                  <c:v>-5.2064882833074435E-4</c:v>
                </c:pt>
                <c:pt idx="139">
                  <c:v>-5.2064882833074435E-4</c:v>
                </c:pt>
                <c:pt idx="140">
                  <c:v>-5.2064882833074435E-4</c:v>
                </c:pt>
                <c:pt idx="141">
                  <c:v>-5.2064882833074435E-4</c:v>
                </c:pt>
                <c:pt idx="142">
                  <c:v>-5.2064882833074435E-4</c:v>
                </c:pt>
                <c:pt idx="143">
                  <c:v>-5.2064882833074435E-4</c:v>
                </c:pt>
                <c:pt idx="144">
                  <c:v>-5.2064882833074435E-4</c:v>
                </c:pt>
                <c:pt idx="145">
                  <c:v>-5.2064882833074435E-4</c:v>
                </c:pt>
                <c:pt idx="146">
                  <c:v>-5.2064882833074435E-4</c:v>
                </c:pt>
                <c:pt idx="147">
                  <c:v>-5.2064882833074435E-4</c:v>
                </c:pt>
                <c:pt idx="148">
                  <c:v>-5.2064882833074435E-4</c:v>
                </c:pt>
                <c:pt idx="149">
                  <c:v>-5.2064882833074435E-4</c:v>
                </c:pt>
                <c:pt idx="150">
                  <c:v>-5.2064882833074435E-4</c:v>
                </c:pt>
                <c:pt idx="151">
                  <c:v>-5.2064882833074435E-4</c:v>
                </c:pt>
                <c:pt idx="152">
                  <c:v>-5.2064882833074435E-4</c:v>
                </c:pt>
                <c:pt idx="153">
                  <c:v>-5.2064882833074435E-4</c:v>
                </c:pt>
                <c:pt idx="154">
                  <c:v>-5.2064882833074435E-4</c:v>
                </c:pt>
                <c:pt idx="155">
                  <c:v>-5.2064882833074435E-4</c:v>
                </c:pt>
                <c:pt idx="156">
                  <c:v>-5.2064882833074435E-4</c:v>
                </c:pt>
                <c:pt idx="157">
                  <c:v>-5.2064882833074435E-4</c:v>
                </c:pt>
                <c:pt idx="158">
                  <c:v>-5.2064882833074435E-4</c:v>
                </c:pt>
                <c:pt idx="159">
                  <c:v>-5.2064882833074435E-4</c:v>
                </c:pt>
                <c:pt idx="160">
                  <c:v>-5.2064882833074435E-4</c:v>
                </c:pt>
                <c:pt idx="161">
                  <c:v>-5.2064882833074435E-4</c:v>
                </c:pt>
                <c:pt idx="162">
                  <c:v>-5.2064882833074435E-4</c:v>
                </c:pt>
                <c:pt idx="163">
                  <c:v>-5.2064882833074435E-4</c:v>
                </c:pt>
                <c:pt idx="164">
                  <c:v>-5.2064882833074435E-4</c:v>
                </c:pt>
                <c:pt idx="165">
                  <c:v>-5.2064882833074435E-4</c:v>
                </c:pt>
                <c:pt idx="166">
                  <c:v>-5.2064882833074435E-4</c:v>
                </c:pt>
                <c:pt idx="167">
                  <c:v>-5.2064882833074435E-4</c:v>
                </c:pt>
                <c:pt idx="168">
                  <c:v>-5.2064882833074435E-4</c:v>
                </c:pt>
                <c:pt idx="169">
                  <c:v>-5.2064882833074435E-4</c:v>
                </c:pt>
                <c:pt idx="170">
                  <c:v>-5.2064882833074435E-4</c:v>
                </c:pt>
                <c:pt idx="171">
                  <c:v>-5.2064882833074435E-4</c:v>
                </c:pt>
                <c:pt idx="172">
                  <c:v>-5.2064882833074435E-4</c:v>
                </c:pt>
                <c:pt idx="173">
                  <c:v>-5.2064882833074435E-4</c:v>
                </c:pt>
                <c:pt idx="174">
                  <c:v>-5.2064882833074435E-4</c:v>
                </c:pt>
                <c:pt idx="175">
                  <c:v>-5.2064882833074435E-4</c:v>
                </c:pt>
                <c:pt idx="176">
                  <c:v>-5.2064882833074435E-4</c:v>
                </c:pt>
                <c:pt idx="177">
                  <c:v>-5.2064882833074435E-4</c:v>
                </c:pt>
                <c:pt idx="178">
                  <c:v>-5.2064882833074435E-4</c:v>
                </c:pt>
                <c:pt idx="179">
                  <c:v>-5.2064882833074435E-4</c:v>
                </c:pt>
                <c:pt idx="180">
                  <c:v>-5.2064882833074435E-4</c:v>
                </c:pt>
                <c:pt idx="181">
                  <c:v>-5.2064882833074435E-4</c:v>
                </c:pt>
                <c:pt idx="182">
                  <c:v>-5.2064882833074435E-4</c:v>
                </c:pt>
                <c:pt idx="183">
                  <c:v>-5.2064882833074435E-4</c:v>
                </c:pt>
                <c:pt idx="184">
                  <c:v>-5.2064882833074435E-4</c:v>
                </c:pt>
                <c:pt idx="185">
                  <c:v>-5.2064882833074435E-4</c:v>
                </c:pt>
                <c:pt idx="186">
                  <c:v>-5.2064882833074435E-4</c:v>
                </c:pt>
                <c:pt idx="187">
                  <c:v>-5.2064882833074435E-4</c:v>
                </c:pt>
                <c:pt idx="188">
                  <c:v>-5.2064882833074435E-4</c:v>
                </c:pt>
                <c:pt idx="189">
                  <c:v>-5.2064882833074435E-4</c:v>
                </c:pt>
                <c:pt idx="190">
                  <c:v>-5.2064882833074435E-4</c:v>
                </c:pt>
                <c:pt idx="191">
                  <c:v>-5.2064882833074435E-4</c:v>
                </c:pt>
                <c:pt idx="192">
                  <c:v>-5.2064882833074435E-4</c:v>
                </c:pt>
                <c:pt idx="193">
                  <c:v>-5.2064882833074435E-4</c:v>
                </c:pt>
                <c:pt idx="194">
                  <c:v>-5.2064882833074435E-4</c:v>
                </c:pt>
                <c:pt idx="195">
                  <c:v>-5.2064882833074435E-4</c:v>
                </c:pt>
                <c:pt idx="196">
                  <c:v>-5.2064882833074435E-4</c:v>
                </c:pt>
                <c:pt idx="197">
                  <c:v>-5.2064882833074435E-4</c:v>
                </c:pt>
                <c:pt idx="198">
                  <c:v>-5.2064882833074435E-4</c:v>
                </c:pt>
                <c:pt idx="199">
                  <c:v>-5.2064882833074435E-4</c:v>
                </c:pt>
                <c:pt idx="200">
                  <c:v>-5.2064882833074435E-4</c:v>
                </c:pt>
                <c:pt idx="201">
                  <c:v>-5.2064882833074435E-4</c:v>
                </c:pt>
                <c:pt idx="202">
                  <c:v>-5.2064882833074435E-4</c:v>
                </c:pt>
                <c:pt idx="203">
                  <c:v>-5.2064882833074435E-4</c:v>
                </c:pt>
                <c:pt idx="204">
                  <c:v>-5.2064882833074435E-4</c:v>
                </c:pt>
                <c:pt idx="205">
                  <c:v>-5.2064882833074435E-4</c:v>
                </c:pt>
                <c:pt idx="206">
                  <c:v>-5.2064882833074435E-4</c:v>
                </c:pt>
                <c:pt idx="207">
                  <c:v>-5.2064882833074435E-4</c:v>
                </c:pt>
                <c:pt idx="208">
                  <c:v>-5.2064882833074435E-4</c:v>
                </c:pt>
                <c:pt idx="209">
                  <c:v>-5.2064882833074435E-4</c:v>
                </c:pt>
                <c:pt idx="210">
                  <c:v>-5.2064882833074435E-4</c:v>
                </c:pt>
                <c:pt idx="211">
                  <c:v>-5.2064882833074435E-4</c:v>
                </c:pt>
                <c:pt idx="212">
                  <c:v>-5.2064882833074435E-4</c:v>
                </c:pt>
                <c:pt idx="213">
                  <c:v>-5.2064882833074435E-4</c:v>
                </c:pt>
                <c:pt idx="214">
                  <c:v>-5.2064882833074435E-4</c:v>
                </c:pt>
                <c:pt idx="215">
                  <c:v>-5.2064882833074435E-4</c:v>
                </c:pt>
                <c:pt idx="216">
                  <c:v>-5.2064882833074435E-4</c:v>
                </c:pt>
                <c:pt idx="217">
                  <c:v>-5.2064882833074435E-4</c:v>
                </c:pt>
                <c:pt idx="218">
                  <c:v>-5.2064882833074435E-4</c:v>
                </c:pt>
                <c:pt idx="219">
                  <c:v>-5.2064882833074435E-4</c:v>
                </c:pt>
                <c:pt idx="220">
                  <c:v>-5.2064882833074435E-4</c:v>
                </c:pt>
                <c:pt idx="221">
                  <c:v>-5.2064882833074435E-4</c:v>
                </c:pt>
                <c:pt idx="222">
                  <c:v>-5.2064882833074435E-4</c:v>
                </c:pt>
                <c:pt idx="223">
                  <c:v>-5.2064882833074435E-4</c:v>
                </c:pt>
                <c:pt idx="224">
                  <c:v>-5.2064882833074435E-4</c:v>
                </c:pt>
                <c:pt idx="225">
                  <c:v>-5.2064882833074435E-4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876480"/>
        <c:axId val="249878016"/>
      </c:scatterChart>
      <c:valAx>
        <c:axId val="249876480"/>
        <c:scaling>
          <c:orientation val="minMax"/>
          <c:max val="20"/>
          <c:min val="-20"/>
        </c:scaling>
        <c:delete val="0"/>
        <c:axPos val="b"/>
        <c:numFmt formatCode="General" sourceLinked="1"/>
        <c:majorTickMark val="out"/>
        <c:minorTickMark val="none"/>
        <c:tickLblPos val="nextTo"/>
        <c:crossAx val="249878016"/>
        <c:crosses val="autoZero"/>
        <c:crossBetween val="midCat"/>
      </c:valAx>
      <c:valAx>
        <c:axId val="249878016"/>
        <c:scaling>
          <c:orientation val="minMax"/>
          <c:max val="20"/>
          <c:min val="-2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9876480"/>
        <c:crosses val="autoZero"/>
        <c:crossBetween val="midCat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4"/>
  <sheetViews>
    <sheetView zoomScale="9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5"/>
  <sheetViews>
    <sheetView zoomScale="95" workbookViewId="0" zoomToFit="1"/>
  </sheetViews>
  <pageMargins left="0.7" right="0.7" top="0.75" bottom="0.75" header="0.3" footer="0.3"/>
  <drawing r:id="rId1"/>
</chartsheet>
</file>

<file path=xl/ctrlProps/ctrlProp1.xml><?xml version="1.0" encoding="utf-8"?>
<formControlPr xmlns="http://schemas.microsoft.com/office/spreadsheetml/2009/9/main" objectType="Scroll" dx="18" fmlaLink="$P$1" horiz="1" max="550" page="10" val="259"/>
</file>

<file path=xl/ctrlProps/ctrlProp2.xml><?xml version="1.0" encoding="utf-8"?>
<formControlPr xmlns="http://schemas.microsoft.com/office/spreadsheetml/2009/9/main" objectType="Scroll" dx="18" fmlaLink="$O$1" horiz="1" max="20" page="10" val="0"/>
</file>

<file path=xl/ctrlProps/ctrlProp3.xml><?xml version="1.0" encoding="utf-8"?>
<formControlPr xmlns="http://schemas.microsoft.com/office/spreadsheetml/2009/9/main" objectType="Scroll" dx="18" fmlaLink="calculations!$P$1" horiz="1" max="550" page="10" val="259"/>
</file>

<file path=xl/ctrlProps/ctrlProp4.xml><?xml version="1.0" encoding="utf-8"?>
<formControlPr xmlns="http://schemas.microsoft.com/office/spreadsheetml/2009/9/main" objectType="Scroll" dx="18" fmlaLink="calculations!$O$1" horiz="1" max="20" page="10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261506</xdr:colOff>
      <xdr:row>29</xdr:row>
      <xdr:rowOff>138978</xdr:rowOff>
    </xdr:from>
    <xdr:to>
      <xdr:col>35</xdr:col>
      <xdr:colOff>69273</xdr:colOff>
      <xdr:row>44</xdr:row>
      <xdr:rowOff>33337</xdr:rowOff>
    </xdr:to>
    <xdr:graphicFrame macro="">
      <xdr:nvGraphicFramePr>
        <xdr:cNvPr id="5" name="Γράφημα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45</xdr:col>
      <xdr:colOff>500062</xdr:colOff>
      <xdr:row>42</xdr:row>
      <xdr:rowOff>186530</xdr:rowOff>
    </xdr:from>
    <xdr:to>
      <xdr:col>53</xdr:col>
      <xdr:colOff>184149</xdr:colOff>
      <xdr:row>57</xdr:row>
      <xdr:rowOff>110330</xdr:rowOff>
    </xdr:to>
    <xdr:graphicFrame macro="">
      <xdr:nvGraphicFramePr>
        <xdr:cNvPr id="6" name="Γράφημα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598488</xdr:colOff>
      <xdr:row>64</xdr:row>
      <xdr:rowOff>168275</xdr:rowOff>
    </xdr:from>
    <xdr:to>
      <xdr:col>56</xdr:col>
      <xdr:colOff>280988</xdr:colOff>
      <xdr:row>79</xdr:row>
      <xdr:rowOff>92075</xdr:rowOff>
    </xdr:to>
    <xdr:graphicFrame macro="">
      <xdr:nvGraphicFramePr>
        <xdr:cNvPr id="7" name="Γράφημα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340812</xdr:colOff>
      <xdr:row>2</xdr:row>
      <xdr:rowOff>56272</xdr:rowOff>
    </xdr:from>
    <xdr:to>
      <xdr:col>11</xdr:col>
      <xdr:colOff>451659</xdr:colOff>
      <xdr:row>29</xdr:row>
      <xdr:rowOff>42129</xdr:rowOff>
    </xdr:to>
    <xdr:graphicFrame macro="">
      <xdr:nvGraphicFramePr>
        <xdr:cNvPr id="8" name="Γράφημα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0</xdr:row>
          <xdr:rowOff>38100</xdr:rowOff>
        </xdr:from>
        <xdr:to>
          <xdr:col>10</xdr:col>
          <xdr:colOff>123825</xdr:colOff>
          <xdr:row>1</xdr:row>
          <xdr:rowOff>114300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38</xdr:col>
      <xdr:colOff>0</xdr:colOff>
      <xdr:row>211</xdr:row>
      <xdr:rowOff>0</xdr:rowOff>
    </xdr:from>
    <xdr:ext cx="304800" cy="304800"/>
    <xdr:sp macro="" textlink="">
      <xdr:nvSpPr>
        <xdr:cNvPr id="9" name="AutoShape 1" descr="http://www-history.mcs.st-and.ac.uk/Curvepics/Nephroid/Nephroid10.gif"/>
        <xdr:cNvSpPr>
          <a:spLocks noChangeAspect="1" noChangeArrowheads="1"/>
        </xdr:cNvSpPr>
      </xdr:nvSpPr>
      <xdr:spPr bwMode="auto">
        <a:xfrm>
          <a:off x="609600" y="394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12</xdr:col>
      <xdr:colOff>435259</xdr:colOff>
      <xdr:row>17</xdr:row>
      <xdr:rowOff>63607</xdr:rowOff>
    </xdr:from>
    <xdr:to>
      <xdr:col>20</xdr:col>
      <xdr:colOff>538734</xdr:colOff>
      <xdr:row>43</xdr:row>
      <xdr:rowOff>83458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0</xdr:row>
          <xdr:rowOff>38100</xdr:rowOff>
        </xdr:from>
        <xdr:to>
          <xdr:col>13</xdr:col>
          <xdr:colOff>342900</xdr:colOff>
          <xdr:row>1</xdr:row>
          <xdr:rowOff>114300</xdr:rowOff>
        </xdr:to>
        <xdr:sp macro="" textlink="">
          <xdr:nvSpPr>
            <xdr:cNvPr id="1219" name="Scroll Bar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207</xdr:row>
      <xdr:rowOff>0</xdr:rowOff>
    </xdr:from>
    <xdr:ext cx="304800" cy="304800"/>
    <xdr:sp macro="" textlink="">
      <xdr:nvSpPr>
        <xdr:cNvPr id="2" name="AutoShape 1" descr="http://www-history.mcs.st-and.ac.uk/Curvepics/Nephroid/Nephroid10.gif"/>
        <xdr:cNvSpPr>
          <a:spLocks noChangeAspect="1" noChangeArrowheads="1"/>
        </xdr:cNvSpPr>
      </xdr:nvSpPr>
      <xdr:spPr bwMode="auto">
        <a:xfrm>
          <a:off x="11049000" y="401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13</xdr:col>
      <xdr:colOff>370416</xdr:colOff>
      <xdr:row>3</xdr:row>
      <xdr:rowOff>99483</xdr:rowOff>
    </xdr:from>
    <xdr:to>
      <xdr:col>22</xdr:col>
      <xdr:colOff>324357</xdr:colOff>
      <xdr:row>31</xdr:row>
      <xdr:rowOff>165483</xdr:rowOff>
    </xdr:to>
    <xdr:graphicFrame macro="">
      <xdr:nvGraphicFramePr>
        <xdr:cNvPr id="4" name="tutorial curv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0</xdr:row>
          <xdr:rowOff>38100</xdr:rowOff>
        </xdr:from>
        <xdr:to>
          <xdr:col>13</xdr:col>
          <xdr:colOff>561975</xdr:colOff>
          <xdr:row>1</xdr:row>
          <xdr:rowOff>114300</xdr:rowOff>
        </xdr:to>
        <xdr:sp macro="" textlink="">
          <xdr:nvSpPr>
            <xdr:cNvPr id="2053" name="Scroll Bar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0</xdr:row>
          <xdr:rowOff>38100</xdr:rowOff>
        </xdr:from>
        <xdr:to>
          <xdr:col>19</xdr:col>
          <xdr:colOff>476250</xdr:colOff>
          <xdr:row>1</xdr:row>
          <xdr:rowOff>114300</xdr:rowOff>
        </xdr:to>
        <xdr:sp macro="" textlink="">
          <xdr:nvSpPr>
            <xdr:cNvPr id="2054" name="Scroll Bar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7660105" cy="5183605"/>
    <xdr:graphicFrame macro="">
      <xdr:nvGraphicFramePr>
        <xdr:cNvPr id="2" name="Γράφημα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7660105" cy="5183605"/>
    <xdr:graphicFrame macro="">
      <xdr:nvGraphicFramePr>
        <xdr:cNvPr id="2" name="Γράφημα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H245"/>
  <sheetViews>
    <sheetView tabSelected="1" zoomScale="85" zoomScaleNormal="85" workbookViewId="0">
      <selection activeCell="P1" sqref="P1"/>
    </sheetView>
  </sheetViews>
  <sheetFormatPr defaultRowHeight="15"/>
  <cols>
    <col min="6" max="6" width="10.28515625" bestFit="1" customWidth="1"/>
    <col min="7" max="7" width="12.85546875" bestFit="1" customWidth="1"/>
    <col min="8" max="8" width="10.42578125" bestFit="1" customWidth="1"/>
    <col min="10" max="10" width="10.28515625" bestFit="1" customWidth="1"/>
    <col min="11" max="11" width="23.85546875" customWidth="1"/>
    <col min="12" max="12" width="17.28515625" customWidth="1"/>
    <col min="15" max="15" width="10" bestFit="1" customWidth="1"/>
    <col min="21" max="21" width="10" bestFit="1" customWidth="1"/>
    <col min="25" max="25" width="10.42578125" bestFit="1" customWidth="1"/>
    <col min="28" max="28" width="10.28515625" bestFit="1" customWidth="1"/>
    <col min="31" max="31" width="10.5703125" bestFit="1" customWidth="1"/>
    <col min="34" max="34" width="12.140625" customWidth="1"/>
    <col min="35" max="35" width="12" customWidth="1"/>
  </cols>
  <sheetData>
    <row r="1" spans="1:60">
      <c r="A1" t="s">
        <v>112</v>
      </c>
      <c r="B1">
        <f>VLOOKUP(1,A7:X237,18,FALSE)</f>
        <v>3.1730085801256864</v>
      </c>
      <c r="C1" t="s">
        <v>4</v>
      </c>
      <c r="D1">
        <f>PI()/100</f>
        <v>3.1415926535897934E-2</v>
      </c>
      <c r="F1" t="s">
        <v>69</v>
      </c>
      <c r="G1" t="s">
        <v>144</v>
      </c>
      <c r="K1" t="s">
        <v>145</v>
      </c>
      <c r="L1" t="s">
        <v>34</v>
      </c>
      <c r="M1">
        <f>0.05</f>
        <v>0.05</v>
      </c>
      <c r="N1" t="s">
        <v>35</v>
      </c>
      <c r="O1">
        <v>0</v>
      </c>
      <c r="P1">
        <v>259</v>
      </c>
      <c r="Q1" t="s">
        <v>38</v>
      </c>
      <c r="R1">
        <f>(alpha-beta*COS(S6))</f>
        <v>5.99898048415041</v>
      </c>
      <c r="S1" t="s">
        <v>8</v>
      </c>
      <c r="T1" t="s">
        <v>28</v>
      </c>
      <c r="W1" t="s">
        <v>11</v>
      </c>
      <c r="X1" t="s">
        <v>21</v>
      </c>
      <c r="Z1" t="s">
        <v>58</v>
      </c>
      <c r="AB1">
        <v>64</v>
      </c>
      <c r="AE1" t="s">
        <v>0</v>
      </c>
      <c r="AF1">
        <f>alpha</f>
        <v>4</v>
      </c>
      <c r="AG1" t="s">
        <v>24</v>
      </c>
      <c r="AL1" t="s">
        <v>94</v>
      </c>
      <c r="AM1">
        <f>alpha*(3*COS(currentF)-COS(3*currentF))</f>
        <v>-8.0122217193636693</v>
      </c>
      <c r="AN1">
        <f>4*alpha*(SIN(currentF))^3</f>
        <v>-5.2064882833074435E-4</v>
      </c>
      <c r="AO1" t="s">
        <v>95</v>
      </c>
      <c r="AQ1" t="s">
        <v>80</v>
      </c>
      <c r="AR1">
        <f>alpha*(-3*SIN(currentF)+3*SIN(3*currentF))</f>
        <v>-0.76465698695007578</v>
      </c>
      <c r="AS1" t="s">
        <v>83</v>
      </c>
      <c r="AT1">
        <f>alpha*(-3*COS(currentF)+9*COS(3*currentF))</f>
        <v>-23.841067764946629</v>
      </c>
      <c r="AU1" t="s">
        <v>87</v>
      </c>
      <c r="AV1">
        <f>(1+(AR2/AR1)^2)^1.5/d2yd2x</f>
        <v>-0.38310946671753404</v>
      </c>
      <c r="AW1" t="s">
        <v>89</v>
      </c>
      <c r="AX1">
        <f>-AR1/AR2</f>
        <v>-15.637365604062927</v>
      </c>
      <c r="AY1">
        <f>1/SQRT(1+AX1^2)</f>
        <v>6.3819028938468428E-2</v>
      </c>
      <c r="AZ1">
        <f>AY1*AX1</f>
        <v>-0.99796148800710271</v>
      </c>
      <c r="BB1" t="s">
        <v>99</v>
      </c>
      <c r="BC1">
        <f>v0/SQRT(1+dydxn^2)*BE1</f>
        <v>-2.9938844640213085</v>
      </c>
      <c r="BD1" t="s">
        <v>103</v>
      </c>
      <c r="BE1">
        <f>IF(xprinn&gt;currentxn,-1,1)</f>
        <v>-1</v>
      </c>
      <c r="BF1">
        <f>v0^2/ABS(currentrn)</f>
        <v>23.491980182874688</v>
      </c>
      <c r="BG1">
        <f>BF1*ABS(nxn)*SIGN(rxn-currentxn)</f>
        <v>1.4992353631128066</v>
      </c>
      <c r="BH1">
        <f>BF1*ABS(nyn)*SIGN(ryn-currentyn)</f>
        <v>-23.444091499534991</v>
      </c>
    </row>
    <row r="2" spans="1:60">
      <c r="A2" t="s">
        <v>110</v>
      </c>
      <c r="B2" t="s">
        <v>111</v>
      </c>
      <c r="C2" t="s">
        <v>0</v>
      </c>
      <c r="D2">
        <v>4</v>
      </c>
      <c r="F2" t="s">
        <v>70</v>
      </c>
      <c r="L2" t="s">
        <v>3</v>
      </c>
      <c r="M2">
        <f>deltat*P1</f>
        <v>12.950000000000001</v>
      </c>
      <c r="N2" t="s">
        <v>79</v>
      </c>
      <c r="O2">
        <f>P1*dt</f>
        <v>8.1367249727975643</v>
      </c>
      <c r="Q2" t="s">
        <v>39</v>
      </c>
      <c r="R2">
        <f>beta*R1*COS(pol*S6)</f>
        <v>11.973502980976626</v>
      </c>
      <c r="S2" s="1" t="s">
        <v>5</v>
      </c>
      <c r="T2" s="1" t="s">
        <v>33</v>
      </c>
      <c r="W2" t="s">
        <v>12</v>
      </c>
      <c r="X2" t="s">
        <v>67</v>
      </c>
      <c r="AE2" t="s">
        <v>1</v>
      </c>
      <c r="AF2">
        <f>beta</f>
        <v>2</v>
      </c>
      <c r="AH2" t="s">
        <v>72</v>
      </c>
      <c r="AI2">
        <f>pol</f>
        <v>2</v>
      </c>
      <c r="AM2">
        <f>AM1</f>
        <v>-8.0122217193636693</v>
      </c>
      <c r="AN2">
        <f>AN1</f>
        <v>-5.2064882833074435E-4</v>
      </c>
      <c r="AQ2" t="s">
        <v>81</v>
      </c>
      <c r="AR2">
        <f>12*alpha*(SIN(currentF))^2*COS(currentF)</f>
        <v>-4.8899348286095025E-2</v>
      </c>
      <c r="AS2" t="s">
        <v>85</v>
      </c>
      <c r="AT2">
        <f>12*alpha*SIN(currentF)*(2*(COS(currentF))^2-(SIN(currentF))^2)</f>
        <v>-3.060189894285295</v>
      </c>
      <c r="AU2" t="s">
        <v>88</v>
      </c>
      <c r="AV2">
        <f>((AT2*AR1-AT1*AR2))/AR1^3</f>
        <v>-2.6262482176619164</v>
      </c>
      <c r="AX2" t="s">
        <v>90</v>
      </c>
      <c r="AY2" t="s">
        <v>91</v>
      </c>
      <c r="AZ2" t="s">
        <v>92</v>
      </c>
      <c r="BB2" t="s">
        <v>100</v>
      </c>
      <c r="BC2">
        <f>v0*ABS(dydxn)/SQRT(1+dydxn^2)*BE2</f>
        <v>-0.19145708681540533</v>
      </c>
      <c r="BD2" t="s">
        <v>104</v>
      </c>
      <c r="BE2">
        <f>IF(yprinn&gt;currentyn,-1,1)</f>
        <v>-1</v>
      </c>
      <c r="BG2" t="s">
        <v>105</v>
      </c>
      <c r="BH2" t="s">
        <v>106</v>
      </c>
    </row>
    <row r="3" spans="1:60">
      <c r="A3">
        <f>VLOOKUP(1,A7:W239,6,FALSE)</f>
        <v>11.974350877363804</v>
      </c>
      <c r="B3">
        <f>VLOOKUP(1,A7:X239,7,FALSE)</f>
        <v>-0.37686711168359627</v>
      </c>
      <c r="C3" t="s">
        <v>1</v>
      </c>
      <c r="D3">
        <v>2</v>
      </c>
      <c r="E3" t="s">
        <v>9</v>
      </c>
      <c r="F3">
        <v>2</v>
      </c>
      <c r="G3">
        <f>R_current</f>
        <v>2.8457791809103288</v>
      </c>
      <c r="H3" s="1" t="s">
        <v>74</v>
      </c>
      <c r="J3" t="s">
        <v>143</v>
      </c>
      <c r="K3">
        <f>MOD(currentsa,TOTAL_LENGTH)</f>
        <v>38.85</v>
      </c>
      <c r="L3" t="s">
        <v>36</v>
      </c>
      <c r="M3">
        <f>v0*M2</f>
        <v>38.85</v>
      </c>
      <c r="O3" t="s">
        <v>108</v>
      </c>
      <c r="P3">
        <f>v0*t</f>
        <v>38.85</v>
      </c>
      <c r="Q3" t="s">
        <v>40</v>
      </c>
      <c r="R3">
        <f>gama*R1*SIN(pol_2*S6)</f>
        <v>-0.38304436902195954</v>
      </c>
      <c r="S3" t="s">
        <v>7</v>
      </c>
      <c r="T3" t="s">
        <v>29</v>
      </c>
      <c r="W3" t="s">
        <v>13</v>
      </c>
      <c r="X3" t="s">
        <v>68</v>
      </c>
      <c r="AE3" t="s">
        <v>2</v>
      </c>
      <c r="AF3">
        <f>gama</f>
        <v>2</v>
      </c>
      <c r="AH3" t="s">
        <v>73</v>
      </c>
      <c r="AI3">
        <f>pol_2</f>
        <v>1</v>
      </c>
      <c r="AL3" t="s">
        <v>101</v>
      </c>
      <c r="AM3">
        <f>alpha*(3*COS(ftmiondt)-COS(3*ftmiondt))</f>
        <v>-8</v>
      </c>
      <c r="AN3">
        <f>4*alpha*(SIN(ftmiondt))^3</f>
        <v>1.5205040434993126E-42</v>
      </c>
      <c r="AO3" s="1" t="s">
        <v>102</v>
      </c>
      <c r="AQ3" t="s">
        <v>41</v>
      </c>
      <c r="AR3">
        <f>AR2/AR1</f>
        <v>6.3949390538018652E-2</v>
      </c>
      <c r="AS3" t="s">
        <v>83</v>
      </c>
      <c r="AX3" t="s">
        <v>93</v>
      </c>
      <c r="AY3">
        <f>IF(rrn&gt;rcrn,AZ3,currentxn-nxn*currentrn)</f>
        <v>-7.9877720452206216</v>
      </c>
      <c r="AZ3">
        <f>currentxn+currentrn*nxn</f>
        <v>-8.0366713935067171</v>
      </c>
      <c r="BA3">
        <f>SQRT(AZ3^2+AZ4^2)</f>
        <v>8.0457357847149673</v>
      </c>
      <c r="BC3">
        <f>currentvxn</f>
        <v>-2.9938844640213085</v>
      </c>
      <c r="BD3">
        <f>currentvyn</f>
        <v>-0.19145708681540533</v>
      </c>
      <c r="BG3">
        <f>currentxn</f>
        <v>-8.0122217193636693</v>
      </c>
      <c r="BH3">
        <f>currentyn</f>
        <v>-5.2064882833074435E-4</v>
      </c>
    </row>
    <row r="4" spans="1:60">
      <c r="A4">
        <f>xcurrenta</f>
        <v>11.974350877363804</v>
      </c>
      <c r="B4">
        <f>ycurrenta</f>
        <v>-0.37686711168359627</v>
      </c>
      <c r="C4" t="s">
        <v>2</v>
      </c>
      <c r="D4">
        <v>2</v>
      </c>
      <c r="E4" t="s">
        <v>10</v>
      </c>
      <c r="F4">
        <v>1</v>
      </c>
      <c r="G4">
        <f>AF10/AF9</f>
        <v>7.2266000223861013</v>
      </c>
      <c r="H4" t="s">
        <v>41</v>
      </c>
      <c r="J4">
        <f>INT(K4)</f>
        <v>0</v>
      </c>
      <c r="K4">
        <f>currentsa/TOTAL_LENGTH</f>
        <v>0.50272739591326154</v>
      </c>
      <c r="M4" t="s">
        <v>109</v>
      </c>
      <c r="N4">
        <f>v0*t+1/2*epitaxynsh*t^2</f>
        <v>38.85</v>
      </c>
      <c r="O4" t="s">
        <v>42</v>
      </c>
      <c r="P4">
        <f>U5</f>
        <v>7.2848975304035726</v>
      </c>
      <c r="Q4" t="s">
        <v>18</v>
      </c>
      <c r="R4" t="s">
        <v>30</v>
      </c>
      <c r="T4" t="s">
        <v>31</v>
      </c>
      <c r="AC4" t="s">
        <v>23</v>
      </c>
      <c r="AJ4" t="s">
        <v>83</v>
      </c>
      <c r="AO4" s="1"/>
      <c r="AR4" t="s">
        <v>82</v>
      </c>
      <c r="AX4" t="s">
        <v>96</v>
      </c>
      <c r="AY4">
        <f>IF(rrn&gt;rcrn,AZ4,currentyn-currentrn*nyn)</f>
        <v>-0.38284914230336864</v>
      </c>
      <c r="AZ4">
        <f>currentyn+currentrn*nyn</f>
        <v>0.38180784464670714</v>
      </c>
      <c r="BA4">
        <f>SQRT(currentxn^2+currentyn^2)</f>
        <v>8.0122217362800274</v>
      </c>
      <c r="BB4" t="s">
        <v>8</v>
      </c>
      <c r="BC4" s="4" t="s">
        <v>45</v>
      </c>
      <c r="BD4" s="4" t="s">
        <v>46</v>
      </c>
      <c r="BG4" s="4">
        <f t="shared" ref="BG4:BH4" si="0">BG3+BG1</f>
        <v>-6.5129863562508632</v>
      </c>
      <c r="BH4" s="4">
        <f t="shared" si="0"/>
        <v>-23.444612148363323</v>
      </c>
    </row>
    <row r="5" spans="1:60" ht="15.75" thickBot="1">
      <c r="A5" t="s">
        <v>119</v>
      </c>
      <c r="B5">
        <f>VLOOKUP(1,A8:X241,5,FALSE)</f>
        <v>5.9990131207314636</v>
      </c>
      <c r="C5" t="s">
        <v>27</v>
      </c>
      <c r="D5">
        <v>3</v>
      </c>
      <c r="F5">
        <v>2</v>
      </c>
      <c r="G5">
        <f>AF14</f>
        <v>136.44479777498395</v>
      </c>
      <c r="H5" s="1" t="s">
        <v>75</v>
      </c>
      <c r="S5" s="3" t="s">
        <v>37</v>
      </c>
      <c r="U5">
        <f>SUM(U7:U232)</f>
        <v>7.2848975304035726</v>
      </c>
      <c r="V5">
        <f>SUM(V8:V232)</f>
        <v>3.1415926535897887</v>
      </c>
      <c r="Y5" t="s">
        <v>107</v>
      </c>
      <c r="Z5">
        <f>O1/10</f>
        <v>0</v>
      </c>
      <c r="AC5" t="s">
        <v>22</v>
      </c>
      <c r="AF5" t="s">
        <v>32</v>
      </c>
      <c r="AJ5" t="s">
        <v>85</v>
      </c>
      <c r="AR5" t="s">
        <v>84</v>
      </c>
      <c r="BC5" s="5">
        <f>currentxn</f>
        <v>-8.0122217193636693</v>
      </c>
      <c r="BD5" s="5">
        <f>currentyn</f>
        <v>-5.2064882833074435E-4</v>
      </c>
      <c r="BG5" s="6">
        <f>-1/20*BH1+18/20*BG1+BG3</f>
        <v>-5.4907053175853937</v>
      </c>
      <c r="BH5" s="6">
        <f>1/20*BG1+18/20*BH1+BH3</f>
        <v>-21.025241230254185</v>
      </c>
    </row>
    <row r="6" spans="1:60" ht="16.5" thickTop="1" thickBot="1">
      <c r="A6">
        <f>VLOOKUP(1,A7:W239,2,FALSE)</f>
        <v>101</v>
      </c>
      <c r="B6">
        <f>A6+7</f>
        <v>108</v>
      </c>
      <c r="C6" s="2" t="s">
        <v>26</v>
      </c>
      <c r="D6" s="2" t="s">
        <v>5</v>
      </c>
      <c r="E6" s="2" t="s">
        <v>8</v>
      </c>
      <c r="F6" s="2" t="s">
        <v>5</v>
      </c>
      <c r="G6" s="2" t="s">
        <v>7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17</v>
      </c>
      <c r="M6" s="2" t="s">
        <v>16</v>
      </c>
      <c r="N6" s="2" t="s">
        <v>19</v>
      </c>
      <c r="O6" s="2" t="s">
        <v>20</v>
      </c>
      <c r="P6" s="2" t="s">
        <v>15</v>
      </c>
      <c r="Q6" s="2" t="s">
        <v>25</v>
      </c>
      <c r="R6" s="2" t="s">
        <v>26</v>
      </c>
      <c r="S6" s="2">
        <f>MAX(S7:S232)</f>
        <v>3.1735238683972629</v>
      </c>
      <c r="T6" s="2" t="s">
        <v>41</v>
      </c>
      <c r="U6" s="2" t="s">
        <v>71</v>
      </c>
      <c r="V6" s="2" t="s">
        <v>50</v>
      </c>
      <c r="W6" s="7" t="s">
        <v>51</v>
      </c>
      <c r="X6" t="s">
        <v>43</v>
      </c>
      <c r="Y6">
        <f>v0/SQRT(1+currentdy_dx^2)*AI6</f>
        <v>-0.40798495305828375</v>
      </c>
      <c r="AE6" t="s">
        <v>47</v>
      </c>
      <c r="AF6">
        <f>alpha-beta*COS(V5)</f>
        <v>6</v>
      </c>
      <c r="AG6" t="s">
        <v>48</v>
      </c>
      <c r="AH6">
        <f>beta*AF6*COS(pol*V5)</f>
        <v>12</v>
      </c>
      <c r="AI6">
        <f>IF(xpin&gt;current_x,-1,1)</f>
        <v>-1</v>
      </c>
      <c r="AL6" t="s">
        <v>5</v>
      </c>
      <c r="AM6" t="s">
        <v>7</v>
      </c>
      <c r="AR6" t="s">
        <v>98</v>
      </c>
      <c r="BC6" s="4">
        <f t="shared" ref="BC6:BD6" si="1">BC5+BC3</f>
        <v>-11.006106183384977</v>
      </c>
      <c r="BD6" s="4">
        <f t="shared" si="1"/>
        <v>-0.19197773564373607</v>
      </c>
      <c r="BG6" s="6">
        <f>1/20*BH1+18/20*BG1+BG3</f>
        <v>-7.8351144675388928</v>
      </c>
      <c r="BH6" s="6">
        <f>-1/20*BG1+18/20*BH1+BH3</f>
        <v>-21.175164766565462</v>
      </c>
    </row>
    <row r="7" spans="1:60" ht="18" thickTop="1">
      <c r="B7">
        <f>0</f>
        <v>0</v>
      </c>
      <c r="C7">
        <v>0</v>
      </c>
      <c r="D7">
        <f t="shared" ref="D7:D70" si="2">alpha*(gama*COS(C7)-COS(beta*C7))</f>
        <v>4</v>
      </c>
      <c r="E7">
        <f t="shared" ref="E7:E70" si="3">(alpha-beta*COS(C7))</f>
        <v>2</v>
      </c>
      <c r="F7">
        <f t="shared" ref="F7:F70" si="4">beta*E7*COS(pol*C7)</f>
        <v>4</v>
      </c>
      <c r="G7">
        <f t="shared" ref="G7:G70" si="5">gama*E7*SIN(pol_2*C7)</f>
        <v>0</v>
      </c>
      <c r="H7">
        <f t="shared" ref="H7:H70" si="6">beta*SIN(C7)</f>
        <v>0</v>
      </c>
      <c r="I7">
        <f t="shared" ref="I7:I70" si="7">beta*H7*COS(pol*C7)-beta*E7*pol*SIN(pol*C7)</f>
        <v>0</v>
      </c>
      <c r="J7">
        <f t="shared" ref="J7:J70" si="8">gama*H7*SIN(pol_2*C7)+gama*E7*pol_2*COS(pol_2*C7)</f>
        <v>4</v>
      </c>
      <c r="K7">
        <f>SQRT(I7^2+J7^2)</f>
        <v>4</v>
      </c>
      <c r="L7">
        <f t="shared" ref="L7:L70" si="9">beta*COS(C7)</f>
        <v>2</v>
      </c>
      <c r="M7">
        <f t="shared" ref="M7:M70" si="10">beta*(L7*COS(pol*C7)-2*pol*H7*SIN(pol*C7)-pol^2*E7*COS(pol*C7))</f>
        <v>-12</v>
      </c>
      <c r="N7">
        <f t="shared" ref="N7:N70" si="11">gama*(L7*SIN(pol_2*C7)+2*pol_2*H7*COS(pol_2*C7)-pol_2^2*E7*SIN(pol_2*C7))</f>
        <v>0</v>
      </c>
      <c r="O7" t="e">
        <f>(N7*I7-M7*J7)/I7^2</f>
        <v>#DIV/0!</v>
      </c>
      <c r="P7" t="str">
        <f>IF(I7&lt;&gt;0,(1+(J7/I7)^2)^1.5/ABS(O7),"")</f>
        <v/>
      </c>
      <c r="Q7">
        <v>0</v>
      </c>
      <c r="R7">
        <f>C7</f>
        <v>0</v>
      </c>
      <c r="T7" t="e">
        <f>-J7/I7</f>
        <v>#DIV/0!</v>
      </c>
      <c r="U7" t="str">
        <f t="shared" ref="U7:U70" si="12">IF(S7&lt;&gt;"",T6+(scurrent-Q6)*(T7-T6)/(Q7-Q6),"")</f>
        <v/>
      </c>
      <c r="V7" t="str">
        <f t="shared" ref="V7:V70" si="13">IF(v0*($M$2-deltat)&lt;Q7,IF(v0*($M$2-deltat)&gt;Q6,R6,""),"")</f>
        <v/>
      </c>
      <c r="W7" t="e">
        <f t="shared" ref="W7:W70" si="14">v0^2/P7</f>
        <v>#VALUE!</v>
      </c>
      <c r="X7" t="s">
        <v>44</v>
      </c>
      <c r="Y7">
        <f>v0*ABS(currentdy_dx)/SQRT(1+currentdy_dx^2)*AI7</f>
        <v>-2.9721285769761088</v>
      </c>
      <c r="Z7">
        <f>vxacurrent</f>
        <v>-0.40469954732148283</v>
      </c>
      <c r="AA7">
        <f>vyacurrent</f>
        <v>-2.9725777157877284</v>
      </c>
      <c r="AB7" s="5">
        <f>currentvx</f>
        <v>-0.40798495305828375</v>
      </c>
      <c r="AC7" s="5">
        <f>currnentvy</f>
        <v>-2.9721285769761088</v>
      </c>
      <c r="AG7" t="s">
        <v>49</v>
      </c>
      <c r="AH7">
        <f>gama*AF6*SIN(pol_2*V5)</f>
        <v>5.4760883327897858E-14</v>
      </c>
      <c r="AI7">
        <f>IF(YPRIN&gt;currenty,-1,1)</f>
        <v>-1</v>
      </c>
      <c r="AL7">
        <f t="shared" ref="AL7:AL70" si="15">alpha*(3*COS($C7)-COS(3*$C7))</f>
        <v>8</v>
      </c>
      <c r="AM7">
        <f t="shared" ref="AM7:AM70" si="16">4*alpha*(SIN($C7))^3</f>
        <v>0</v>
      </c>
      <c r="AO7">
        <f>alpha*(3*COS(currentF)-COS(3*currentF))</f>
        <v>-8.0122217193636693</v>
      </c>
      <c r="AP7">
        <f>4*alpha*(SIN(currentF))^3</f>
        <v>-5.2064882833074435E-4</v>
      </c>
      <c r="AR7" t="s">
        <v>86</v>
      </c>
      <c r="BC7" s="6">
        <f>-1/20*BD3+18/20*BC3+BC5</f>
        <v>-10.697144882642077</v>
      </c>
      <c r="BD7" s="6">
        <f>1/20*BC3+18/20*BD3+BD5</f>
        <v>-0.32252625016326097</v>
      </c>
      <c r="BG7" s="4">
        <f t="shared" ref="BG7:BH7" si="17">BG4</f>
        <v>-6.5129863562508632</v>
      </c>
      <c r="BH7" s="4">
        <f t="shared" si="17"/>
        <v>-23.444612148363323</v>
      </c>
    </row>
    <row r="8" spans="1:60">
      <c r="A8">
        <f t="shared" ref="A8:A71" si="18">IF(AND(REMAIN_S&gt;Q8,REMAIN_S&lt;Q9),1,0)</f>
        <v>0</v>
      </c>
      <c r="B8">
        <f>B7+1</f>
        <v>1</v>
      </c>
      <c r="C8">
        <f t="shared" ref="C8:C71" si="19">C7+dt</f>
        <v>3.1415926535897934E-2</v>
      </c>
      <c r="D8">
        <f t="shared" si="2"/>
        <v>4.0039455692127666</v>
      </c>
      <c r="E8">
        <f t="shared" si="3"/>
        <v>2.0009868792685368</v>
      </c>
      <c r="F8">
        <f t="shared" si="4"/>
        <v>3.9940767774885493</v>
      </c>
      <c r="G8">
        <f t="shared" si="5"/>
        <v>0.12570503356639959</v>
      </c>
      <c r="H8">
        <f t="shared" si="6"/>
        <v>6.2821518156256584E-2</v>
      </c>
      <c r="I8">
        <f t="shared" si="7"/>
        <v>-0.37717691440167145</v>
      </c>
      <c r="J8">
        <f t="shared" si="8"/>
        <v>4.0039455692127657</v>
      </c>
      <c r="K8">
        <f t="shared" ref="K8" si="20">SQRT(I8^2+J8^2)</f>
        <v>4.0216716109070996</v>
      </c>
      <c r="L8">
        <f t="shared" si="9"/>
        <v>1.9990131207314632</v>
      </c>
      <c r="M8">
        <f t="shared" si="10"/>
        <v>-12.017726826117787</v>
      </c>
      <c r="N8">
        <f t="shared" si="11"/>
        <v>0.25103808360948066</v>
      </c>
      <c r="O8">
        <f>(N8*I8-M8*J8)/I8^3</f>
        <v>-894.99322851332613</v>
      </c>
      <c r="P8">
        <f t="shared" ref="P8:P9" si="21">IF(I8&lt;&gt;0,(1+(J8/I8)^2)^1.5/ABS(O8),"")</f>
        <v>1.354455549363156</v>
      </c>
      <c r="Q8">
        <f t="shared" ref="Q8:Q71" si="22">Q7+dt*K7</f>
        <v>0.12566370614359174</v>
      </c>
      <c r="R8">
        <f>C8</f>
        <v>3.1415926535897934E-2</v>
      </c>
      <c r="S8" t="str">
        <f>IF(scurrent&gt;Q7,(IF(scurrent&lt;Q8,(scurrent-Q7)*(R8-R7)/(Q8-Q7)+R7,"")))</f>
        <v/>
      </c>
      <c r="T8">
        <f t="shared" ref="T8:T71" si="23">J8/I8</f>
        <v>-10.61556372177327</v>
      </c>
      <c r="U8" t="str">
        <f t="shared" si="12"/>
        <v/>
      </c>
      <c r="V8" t="str">
        <f t="shared" si="13"/>
        <v/>
      </c>
      <c r="W8">
        <f t="shared" si="14"/>
        <v>6.6447363327882263</v>
      </c>
      <c r="X8" t="s">
        <v>113</v>
      </c>
      <c r="Y8">
        <f>v0+epitaxynsh*t</f>
        <v>3</v>
      </c>
      <c r="Z8" t="s">
        <v>137</v>
      </c>
      <c r="AA8" t="s">
        <v>138</v>
      </c>
      <c r="AB8" s="4" t="s">
        <v>45</v>
      </c>
      <c r="AC8" s="4" t="s">
        <v>46</v>
      </c>
      <c r="AE8" t="s">
        <v>54</v>
      </c>
      <c r="AF8">
        <f>beta*SIN(S6)</f>
        <v>-6.3851577786255664E-2</v>
      </c>
      <c r="AG8" t="s">
        <v>129</v>
      </c>
      <c r="AH8">
        <f>row_cura-1</f>
        <v>107</v>
      </c>
      <c r="AL8">
        <f t="shared" si="15"/>
        <v>8.0118308659764583</v>
      </c>
      <c r="AM8">
        <f t="shared" si="16"/>
        <v>4.9585566348225212E-4</v>
      </c>
      <c r="AX8" t="s">
        <v>97</v>
      </c>
      <c r="BC8" s="6">
        <f>1/20*BD3+18/20*BC3+BC5</f>
        <v>-10.716290591323617</v>
      </c>
      <c r="BD8" s="6">
        <f>-1/20*BC3+18/20*BD3+BD5</f>
        <v>-2.3137803761130109E-2</v>
      </c>
    </row>
    <row r="9" spans="1:60">
      <c r="A9">
        <f t="shared" si="18"/>
        <v>0</v>
      </c>
      <c r="B9">
        <f t="shared" ref="B9:B72" si="24">B8+1</f>
        <v>2</v>
      </c>
      <c r="C9">
        <f t="shared" si="19"/>
        <v>6.2831853071795868E-2</v>
      </c>
      <c r="D9">
        <f t="shared" si="2"/>
        <v>4.0157550221682605</v>
      </c>
      <c r="E9">
        <f t="shared" si="3"/>
        <v>2.0039465431434569</v>
      </c>
      <c r="F9">
        <f t="shared" si="4"/>
        <v>3.9762896522019022</v>
      </c>
      <c r="G9">
        <f t="shared" si="5"/>
        <v>0.25165768910589853</v>
      </c>
      <c r="H9">
        <f t="shared" si="6"/>
        <v>0.12558103905862675</v>
      </c>
      <c r="I9">
        <f t="shared" si="7"/>
        <v>-0.75546281045589359</v>
      </c>
      <c r="J9">
        <f t="shared" si="8"/>
        <v>4.0157550221682614</v>
      </c>
      <c r="K9">
        <f t="shared" ref="K9:K72" si="25">SQRT(I9^2+J9^2)</f>
        <v>4.0861977994281595</v>
      </c>
      <c r="L9">
        <f t="shared" si="9"/>
        <v>1.9960534568565431</v>
      </c>
      <c r="M9">
        <f t="shared" si="10"/>
        <v>-12.070446472090351</v>
      </c>
      <c r="N9">
        <f t="shared" si="11"/>
        <v>0.50034171227992674</v>
      </c>
      <c r="O9">
        <f t="shared" ref="O9:O72" si="26">(N9*I9-M9*J9)/I9^3</f>
        <v>-111.54531300273293</v>
      </c>
      <c r="P9">
        <f t="shared" si="21"/>
        <v>1.418624840970296</v>
      </c>
      <c r="Q9">
        <f t="shared" si="22"/>
        <v>0.25200824602335548</v>
      </c>
      <c r="R9">
        <f t="shared" ref="R9" si="27">C9</f>
        <v>6.2831853071795868E-2</v>
      </c>
      <c r="S9" t="str">
        <f>IF(scurrent&gt;Q8,(IF(scurrent&lt;Q9,(scurrent-Q8)*(R9-R8)/(Q9-Q8)+R8,"")))</f>
        <v/>
      </c>
      <c r="T9">
        <f t="shared" si="23"/>
        <v>-5.3156223795383166</v>
      </c>
      <c r="U9" t="str">
        <f t="shared" si="12"/>
        <v/>
      </c>
      <c r="V9" t="str">
        <f t="shared" si="13"/>
        <v/>
      </c>
      <c r="W9">
        <f t="shared" si="14"/>
        <v>6.3441720038148182</v>
      </c>
      <c r="X9" t="s">
        <v>114</v>
      </c>
      <c r="Y9">
        <f>SIGN(xcurrenta-xprina)*currentva/SQRT(1+dydxa^2)</f>
        <v>-0.40469954732148283</v>
      </c>
      <c r="Z9">
        <f>xcurrenta</f>
        <v>11.974350877363804</v>
      </c>
      <c r="AA9">
        <f>ycurrenta</f>
        <v>-0.37686711168359627</v>
      </c>
      <c r="AB9" s="5">
        <f>current_x</f>
        <v>11.973502980976626</v>
      </c>
      <c r="AC9" s="5">
        <f>currenty</f>
        <v>-0.38304436902195954</v>
      </c>
      <c r="AE9" t="s">
        <v>55</v>
      </c>
      <c r="AF9">
        <f>beta*(AF8*COS(pol*S6)-R1*pol*SIN(pol*S6))</f>
        <v>-1.6588392676355557</v>
      </c>
      <c r="AH9">
        <f>INDEX(A1:Y239,row_prin_a,3)</f>
        <v>3.1415926535897887</v>
      </c>
      <c r="AI9">
        <f>INDEX(A1:Y239,row_prin_a,6)</f>
        <v>12</v>
      </c>
      <c r="AJ9" s="1" t="s">
        <v>33</v>
      </c>
      <c r="AL9">
        <f t="shared" si="15"/>
        <v>8.0471717382245025</v>
      </c>
      <c r="AM9">
        <f t="shared" si="16"/>
        <v>3.9609760088619907E-3</v>
      </c>
      <c r="AR9" t="s">
        <v>83</v>
      </c>
      <c r="AX9">
        <f>0</f>
        <v>0</v>
      </c>
      <c r="AY9">
        <f t="shared" ref="AY9:AY40" si="28">rxn+currentrn*COS(AX9)</f>
        <v>-8.3708815119381548</v>
      </c>
      <c r="AZ9">
        <f t="shared" ref="AZ9:AZ40" si="29">ryn+currentrn*SIN(AX9)</f>
        <v>-0.38284914230336864</v>
      </c>
      <c r="BC9" s="4">
        <f t="shared" ref="BC9:BD9" si="30">BC6</f>
        <v>-11.006106183384977</v>
      </c>
      <c r="BD9" s="4">
        <f t="shared" si="30"/>
        <v>-0.19197773564373607</v>
      </c>
    </row>
    <row r="10" spans="1:60">
      <c r="A10">
        <f t="shared" si="18"/>
        <v>0</v>
      </c>
      <c r="B10">
        <f t="shared" si="24"/>
        <v>3</v>
      </c>
      <c r="C10">
        <f t="shared" si="19"/>
        <v>9.4247779607693802E-2</v>
      </c>
      <c r="D10">
        <f t="shared" si="2"/>
        <v>4.0353467139098846</v>
      </c>
      <c r="E10">
        <f t="shared" si="3"/>
        <v>2.00887607079384</v>
      </c>
      <c r="F10">
        <f t="shared" si="4"/>
        <v>3.9465867052694636</v>
      </c>
      <c r="G10">
        <f t="shared" si="5"/>
        <v>0.37810387737666534</v>
      </c>
      <c r="H10">
        <f t="shared" si="6"/>
        <v>0.18821662663702865</v>
      </c>
      <c r="I10">
        <f t="shared" si="7"/>
        <v>-1.13593777049919</v>
      </c>
      <c r="J10">
        <f t="shared" si="8"/>
        <v>4.0353467139098855</v>
      </c>
      <c r="K10">
        <f t="shared" si="25"/>
        <v>4.1921805447654545</v>
      </c>
      <c r="L10">
        <f t="shared" si="9"/>
        <v>1.99112392920616</v>
      </c>
      <c r="M10">
        <f t="shared" si="10"/>
        <v>-12.156781751926903</v>
      </c>
      <c r="N10">
        <f t="shared" si="11"/>
        <v>0.74618401013768243</v>
      </c>
      <c r="O10">
        <f>(N10*I10-M10*J10)/I10^3</f>
        <v>-32.890191351309589</v>
      </c>
      <c r="P10">
        <f t="shared" ref="P10:P73" si="31">IF(I10&lt;&gt;0,(1+(J10/I10)^2)^1.5/ABS(O10),"")</f>
        <v>1.5282341964105144</v>
      </c>
      <c r="Q10">
        <f t="shared" si="22"/>
        <v>0.38037993590133834</v>
      </c>
      <c r="R10">
        <f t="shared" ref="R10:R73" si="32">C10</f>
        <v>9.4247779607693802E-2</v>
      </c>
      <c r="S10" t="str">
        <f t="shared" ref="S10:S73" si="33">IF(scurrent&gt;Q9,(IF(scurrent&lt;Q10,(scurrent-Q9)*(R10-R9)/(Q10-Q9)+R9,"")),"")</f>
        <v/>
      </c>
      <c r="T10">
        <f t="shared" si="23"/>
        <v>-3.5524364262811199</v>
      </c>
      <c r="U10" t="str">
        <f t="shared" si="12"/>
        <v/>
      </c>
      <c r="V10" t="str">
        <f t="shared" si="13"/>
        <v/>
      </c>
      <c r="W10">
        <f t="shared" si="14"/>
        <v>5.8891497266184842</v>
      </c>
      <c r="X10" t="s">
        <v>115</v>
      </c>
      <c r="Y10">
        <f>ABS(Y9*dydxa)*SIGN(ycurrenta-yprina)</f>
        <v>-2.9725777157877284</v>
      </c>
      <c r="Z10" s="4">
        <f t="shared" ref="Z10:AA10" si="34">Z9+Z7</f>
        <v>11.569651330042321</v>
      </c>
      <c r="AA10" s="4">
        <f t="shared" si="34"/>
        <v>-3.3494448274713249</v>
      </c>
      <c r="AB10" s="4">
        <f t="shared" ref="AB10:AC10" si="35">AB9+AB7</f>
        <v>11.565518027918342</v>
      </c>
      <c r="AC10" s="4">
        <f t="shared" si="35"/>
        <v>-3.3551729459980684</v>
      </c>
      <c r="AE10" t="s">
        <v>56</v>
      </c>
      <c r="AF10">
        <f>gama*(AF8*SIN(pol_2*S6)+current_r*pol_2*COS(pol_2*S6))</f>
        <v>-11.987767888630051</v>
      </c>
      <c r="AH10">
        <f>currentfa</f>
        <v>3.1730085801256864</v>
      </c>
      <c r="AI10">
        <f>xcurrenta</f>
        <v>11.974350877363804</v>
      </c>
      <c r="AL10">
        <f t="shared" si="15"/>
        <v>8.1055688325291868</v>
      </c>
      <c r="AM10">
        <f t="shared" si="16"/>
        <v>1.3335335665254817E-2</v>
      </c>
      <c r="AR10" t="s">
        <v>85</v>
      </c>
      <c r="AX10">
        <f>AX9+2*PI()/80</f>
        <v>7.8539816339744828E-2</v>
      </c>
      <c r="AY10">
        <f t="shared" si="28"/>
        <v>-8.3697005133085867</v>
      </c>
      <c r="AZ10">
        <f t="shared" si="29"/>
        <v>-0.41290756462680328</v>
      </c>
    </row>
    <row r="11" spans="1:60">
      <c r="A11">
        <f t="shared" si="18"/>
        <v>0</v>
      </c>
      <c r="B11">
        <f t="shared" si="24"/>
        <v>4</v>
      </c>
      <c r="C11">
        <f t="shared" si="19"/>
        <v>0.12566370614359174</v>
      </c>
      <c r="D11">
        <f t="shared" si="2"/>
        <v>4.0625849660012987</v>
      </c>
      <c r="E11">
        <f t="shared" si="3"/>
        <v>2.015770597371044</v>
      </c>
      <c r="F11">
        <f t="shared" si="4"/>
        <v>3.9048829146235895</v>
      </c>
      <c r="G11">
        <f t="shared" si="5"/>
        <v>0.50528609418472437</v>
      </c>
      <c r="H11">
        <f t="shared" si="6"/>
        <v>0.25066646712860852</v>
      </c>
      <c r="I11">
        <f t="shared" si="7"/>
        <v>-1.5196244114010002</v>
      </c>
      <c r="J11">
        <f t="shared" si="8"/>
        <v>4.0625849660012978</v>
      </c>
      <c r="K11">
        <f t="shared" si="25"/>
        <v>4.3374940873395555</v>
      </c>
      <c r="L11">
        <f t="shared" si="9"/>
        <v>1.9842294026289558</v>
      </c>
      <c r="M11">
        <f t="shared" si="10"/>
        <v>-12.274455007498711</v>
      </c>
      <c r="N11">
        <f t="shared" si="11"/>
        <v>0.98685322880440451</v>
      </c>
      <c r="O11">
        <f t="shared" si="26"/>
        <v>-13.782712925620027</v>
      </c>
      <c r="P11">
        <f t="shared" si="31"/>
        <v>1.6872257403782598</v>
      </c>
      <c r="Q11">
        <f t="shared" si="22"/>
        <v>0.51208117192091041</v>
      </c>
      <c r="R11">
        <f t="shared" si="32"/>
        <v>0.12566370614359174</v>
      </c>
      <c r="S11" t="str">
        <f t="shared" si="33"/>
        <v/>
      </c>
      <c r="T11">
        <f t="shared" si="23"/>
        <v>-2.6734138616895766</v>
      </c>
      <c r="U11" t="str">
        <f t="shared" si="12"/>
        <v/>
      </c>
      <c r="V11" t="str">
        <f t="shared" si="13"/>
        <v/>
      </c>
      <c r="W11">
        <f t="shared" si="14"/>
        <v>5.3342002700730999</v>
      </c>
      <c r="X11" t="s">
        <v>116</v>
      </c>
      <c r="Y11">
        <f>beta*SIN(currentfa)</f>
        <v>-6.2821518156247105E-2</v>
      </c>
      <c r="Z11" s="6">
        <f>-1/20*AA7+18/20*Z7+Z9</f>
        <v>11.758750170563856</v>
      </c>
      <c r="AA11" s="6">
        <f>1/20*Z7+18/20*AA7+AA9</f>
        <v>-3.0724220332586261</v>
      </c>
      <c r="AB11" s="6">
        <f>-1/20*AC7+18/20*AB7+AB9</f>
        <v>11.754922952072976</v>
      </c>
      <c r="AC11" s="6">
        <f>1/20*AB7+18/20*AC7+AC9</f>
        <v>-3.0783593359533716</v>
      </c>
      <c r="AE11" t="s">
        <v>59</v>
      </c>
      <c r="AF11">
        <f>beta*COS(S6)</f>
        <v>-1.9989804841504095</v>
      </c>
      <c r="AH11" t="s">
        <v>139</v>
      </c>
      <c r="AI11">
        <f>INDEX(A1:W239,row_prin_a,7)</f>
        <v>5.4760883327897858E-14</v>
      </c>
      <c r="AL11">
        <f t="shared" si="15"/>
        <v>8.1862704722207287</v>
      </c>
      <c r="AM11">
        <f t="shared" si="16"/>
        <v>3.1500592032939118E-2</v>
      </c>
      <c r="AX11">
        <f t="shared" ref="AX11:AX74" si="36">AX10+2*PI()/80</f>
        <v>0.15707963267948966</v>
      </c>
      <c r="AY11">
        <f t="shared" si="28"/>
        <v>-8.3661647986691516</v>
      </c>
      <c r="AZ11">
        <f t="shared" si="29"/>
        <v>-0.44278066678117423</v>
      </c>
    </row>
    <row r="12" spans="1:60">
      <c r="A12">
        <f t="shared" si="18"/>
        <v>0</v>
      </c>
      <c r="B12">
        <f t="shared" si="24"/>
        <v>5</v>
      </c>
      <c r="C12">
        <f t="shared" si="19"/>
        <v>0.15707963267948966</v>
      </c>
      <c r="D12">
        <f t="shared" si="2"/>
        <v>4.0972806595804876</v>
      </c>
      <c r="E12">
        <f t="shared" si="3"/>
        <v>2.0246233188097245</v>
      </c>
      <c r="F12">
        <f t="shared" si="4"/>
        <v>3.8510624007942171</v>
      </c>
      <c r="G12">
        <f t="shared" si="5"/>
        <v>0.63344173157195205</v>
      </c>
      <c r="H12">
        <f t="shared" si="6"/>
        <v>0.31286893008046174</v>
      </c>
      <c r="I12">
        <f t="shared" si="7"/>
        <v>-1.9074599814814162</v>
      </c>
      <c r="J12">
        <f t="shared" si="8"/>
        <v>4.0972806595804876</v>
      </c>
      <c r="K12">
        <f t="shared" si="25"/>
        <v>4.5195256813437181</v>
      </c>
      <c r="L12">
        <f t="shared" si="9"/>
        <v>1.9753766811902755</v>
      </c>
      <c r="M12">
        <f t="shared" si="10"/>
        <v>-12.420314404864016</v>
      </c>
      <c r="N12">
        <f t="shared" si="11"/>
        <v>1.2206602346777327</v>
      </c>
      <c r="O12">
        <f t="shared" si="26"/>
        <v>-6.9971742315487866</v>
      </c>
      <c r="P12">
        <f t="shared" si="31"/>
        <v>1.9010326760299858</v>
      </c>
      <c r="Q12">
        <f t="shared" si="22"/>
        <v>0.64834756751866152</v>
      </c>
      <c r="R12">
        <f t="shared" si="32"/>
        <v>0.15707963267948966</v>
      </c>
      <c r="S12" t="str">
        <f t="shared" si="33"/>
        <v/>
      </c>
      <c r="T12">
        <f t="shared" si="23"/>
        <v>-2.1480296831173158</v>
      </c>
      <c r="U12" t="str">
        <f t="shared" si="12"/>
        <v/>
      </c>
      <c r="V12" t="str">
        <f t="shared" si="13"/>
        <v/>
      </c>
      <c r="W12">
        <f t="shared" si="14"/>
        <v>4.7342689652211103</v>
      </c>
      <c r="X12" t="s">
        <v>117</v>
      </c>
      <c r="Y12">
        <f>INDEX(A1:W239,row_cura,9)</f>
        <v>-1.6321197105361107</v>
      </c>
      <c r="Z12" s="6">
        <f>1/20*AA7+18/20*Z7+Z9</f>
        <v>11.461492398985083</v>
      </c>
      <c r="AA12" s="6">
        <f>-1/20*Z7+18/20*AA7+AA9</f>
        <v>-3.0319520785264777</v>
      </c>
      <c r="AB12" s="6">
        <f>1/20*AC7+18/20*AB7+AB9</f>
        <v>11.457710094375365</v>
      </c>
      <c r="AC12" s="6">
        <f>-1/20*AB7+18/20*AC7+AC9</f>
        <v>-3.0375608406475436</v>
      </c>
      <c r="AE12" t="s">
        <v>57</v>
      </c>
      <c r="AF12">
        <f>beta*(AF11*COS(pol*S6)-2*pol*AF8*SIN(pol*S6)-pol^2*current_r*COS(pol*S6))</f>
        <v>-51.851223435302245</v>
      </c>
      <c r="AH12" t="s">
        <v>111</v>
      </c>
      <c r="AI12">
        <f>ycurrenta</f>
        <v>-0.37686711168359627</v>
      </c>
      <c r="AL12">
        <f t="shared" si="15"/>
        <v>8.2882339903881821</v>
      </c>
      <c r="AM12">
        <f t="shared" si="16"/>
        <v>6.1251581524583258E-2</v>
      </c>
      <c r="AX12">
        <f t="shared" si="36"/>
        <v>0.23561944901923448</v>
      </c>
      <c r="AY12">
        <f t="shared" si="28"/>
        <v>-8.3602961668763456</v>
      </c>
      <c r="AZ12">
        <f t="shared" si="29"/>
        <v>-0.47228427115788524</v>
      </c>
    </row>
    <row r="13" spans="1:60">
      <c r="A13">
        <f t="shared" si="18"/>
        <v>0</v>
      </c>
      <c r="B13">
        <f t="shared" si="24"/>
        <v>6</v>
      </c>
      <c r="C13">
        <f t="shared" si="19"/>
        <v>0.18849555921538758</v>
      </c>
      <c r="D13">
        <f t="shared" si="2"/>
        <v>4.1391920622765035</v>
      </c>
      <c r="E13">
        <f t="shared" si="3"/>
        <v>2.0354254985426223</v>
      </c>
      <c r="F13">
        <f t="shared" si="4"/>
        <v>3.7849815346446034</v>
      </c>
      <c r="G13">
        <f t="shared" si="5"/>
        <v>0.76280141131644086</v>
      </c>
      <c r="H13">
        <f t="shared" si="6"/>
        <v>0.3747626291714492</v>
      </c>
      <c r="I13">
        <f t="shared" si="7"/>
        <v>-2.3002694439094178</v>
      </c>
      <c r="J13">
        <f t="shared" si="8"/>
        <v>4.1391920622765035</v>
      </c>
      <c r="K13">
        <f t="shared" si="25"/>
        <v>4.7354144953737842</v>
      </c>
      <c r="L13">
        <f t="shared" si="9"/>
        <v>1.9645745014573774</v>
      </c>
      <c r="M13">
        <f t="shared" si="10"/>
        <v>-12.590370387930395</v>
      </c>
      <c r="N13">
        <f t="shared" si="11"/>
        <v>1.4459459047916265</v>
      </c>
      <c r="O13">
        <f t="shared" si="26"/>
        <v>-4.0084452674011377</v>
      </c>
      <c r="P13">
        <f t="shared" si="31"/>
        <v>2.1765162219585497</v>
      </c>
      <c r="Q13">
        <f t="shared" si="22"/>
        <v>0.79033265430085986</v>
      </c>
      <c r="R13">
        <f t="shared" si="32"/>
        <v>0.18849555921538758</v>
      </c>
      <c r="S13" t="str">
        <f t="shared" si="33"/>
        <v/>
      </c>
      <c r="T13">
        <f t="shared" si="23"/>
        <v>-1.799437919429886</v>
      </c>
      <c r="U13" t="str">
        <f t="shared" si="12"/>
        <v/>
      </c>
      <c r="V13" t="str">
        <f t="shared" si="13"/>
        <v/>
      </c>
      <c r="W13">
        <f t="shared" si="14"/>
        <v>4.1350484362121147</v>
      </c>
      <c r="X13" t="s">
        <v>118</v>
      </c>
      <c r="Y13">
        <f>INDEX(A1:P239,row_cura,10)</f>
        <v>-11.988159396638942</v>
      </c>
      <c r="Z13" s="4">
        <f t="shared" ref="Z13:AA13" si="37">Z10</f>
        <v>11.569651330042321</v>
      </c>
      <c r="AA13" s="4">
        <f t="shared" si="37"/>
        <v>-3.3494448274713249</v>
      </c>
      <c r="AB13" s="4">
        <f t="shared" ref="AB13:AC13" si="38">AB10</f>
        <v>11.565518027918342</v>
      </c>
      <c r="AC13" s="4">
        <f t="shared" si="38"/>
        <v>-3.3551729459980684</v>
      </c>
      <c r="AE13" t="s">
        <v>53</v>
      </c>
      <c r="AF13">
        <f>gama*(d2rdfa2*SIN(pol_2*currentfa)+2*pol_2*drdfa*COS(pol_2*currentfa)-pol_2^2*current_r*SIN(pol_2*currentfa))</f>
        <v>0.75360817857985052</v>
      </c>
      <c r="AL13">
        <f t="shared" si="15"/>
        <v>8.410135306736203</v>
      </c>
      <c r="AM13">
        <f t="shared" si="16"/>
        <v>0.10526859511270904</v>
      </c>
      <c r="AX13">
        <f t="shared" si="36"/>
        <v>0.31415926535897931</v>
      </c>
      <c r="AY13">
        <f t="shared" si="28"/>
        <v>-8.3521307999966936</v>
      </c>
      <c r="AZ13">
        <f t="shared" si="29"/>
        <v>-0.50123647822500994</v>
      </c>
    </row>
    <row r="14" spans="1:60">
      <c r="A14">
        <f t="shared" si="18"/>
        <v>0</v>
      </c>
      <c r="B14">
        <f t="shared" si="24"/>
        <v>7</v>
      </c>
      <c r="C14">
        <f t="shared" si="19"/>
        <v>0.2199114857512855</v>
      </c>
      <c r="D14">
        <f t="shared" si="2"/>
        <v>4.1880258856459012</v>
      </c>
      <c r="E14">
        <f t="shared" si="3"/>
        <v>2.0481664761225051</v>
      </c>
      <c r="F14">
        <f t="shared" si="4"/>
        <v>3.7064728710992809</v>
      </c>
      <c r="G14">
        <f t="shared" si="5"/>
        <v>0.89358734804219486</v>
      </c>
      <c r="H14">
        <f t="shared" si="6"/>
        <v>0.43628648279308502</v>
      </c>
      <c r="I14">
        <f t="shared" si="7"/>
        <v>-2.698739860330218</v>
      </c>
      <c r="J14">
        <f t="shared" si="8"/>
        <v>4.1880258856459012</v>
      </c>
      <c r="K14">
        <f t="shared" si="25"/>
        <v>4.9822442385510666</v>
      </c>
      <c r="L14">
        <f t="shared" si="9"/>
        <v>1.9518335238774949</v>
      </c>
      <c r="M14">
        <f t="shared" si="10"/>
        <v>-12.779841932272703</v>
      </c>
      <c r="N14">
        <f t="shared" si="11"/>
        <v>1.6610884013482408</v>
      </c>
      <c r="O14">
        <f t="shared" si="26"/>
        <v>-2.4949545469670529</v>
      </c>
      <c r="P14">
        <f t="shared" si="31"/>
        <v>2.5219085377316239</v>
      </c>
      <c r="Q14">
        <f t="shared" si="22"/>
        <v>0.93910008820454882</v>
      </c>
      <c r="R14">
        <f t="shared" si="32"/>
        <v>0.2199114857512855</v>
      </c>
      <c r="S14" t="str">
        <f t="shared" si="33"/>
        <v/>
      </c>
      <c r="T14">
        <f t="shared" si="23"/>
        <v>-1.5518449729843373</v>
      </c>
      <c r="U14" t="str">
        <f t="shared" si="12"/>
        <v/>
      </c>
      <c r="V14" t="str">
        <f t="shared" si="13"/>
        <v/>
      </c>
      <c r="W14">
        <f t="shared" si="14"/>
        <v>3.5687257746846015</v>
      </c>
      <c r="X14" t="s">
        <v>120</v>
      </c>
      <c r="Y14">
        <f>dydfa/dxdfa</f>
        <v>7.3451471232469396</v>
      </c>
      <c r="AA14" t="s">
        <v>52</v>
      </c>
      <c r="AE14" t="s">
        <v>60</v>
      </c>
      <c r="AF14">
        <f>(AF13*AF9-AF12*AF10)/AF9^3</f>
        <v>136.44479777498395</v>
      </c>
      <c r="AH14">
        <f>SQRT(R_current^2-(rx-current_x)^2)+ry</f>
        <v>0.41460164112688813</v>
      </c>
      <c r="AI14">
        <f>currenty</f>
        <v>-0.38304436902195954</v>
      </c>
      <c r="AJ14">
        <f>AI14-AH14</f>
        <v>-0.79764601014884762</v>
      </c>
      <c r="AL14">
        <f t="shared" si="15"/>
        <v>8.5503810937622085</v>
      </c>
      <c r="AM14">
        <f t="shared" si="16"/>
        <v>0.16609068214660455</v>
      </c>
      <c r="AX14">
        <f t="shared" si="36"/>
        <v>0.39269908169872414</v>
      </c>
      <c r="AY14">
        <f t="shared" si="28"/>
        <v>-8.341719040232265</v>
      </c>
      <c r="AZ14">
        <f t="shared" si="29"/>
        <v>-0.52945878799839363</v>
      </c>
    </row>
    <row r="15" spans="1:60">
      <c r="A15">
        <f t="shared" si="18"/>
        <v>0</v>
      </c>
      <c r="B15">
        <f t="shared" si="24"/>
        <v>8</v>
      </c>
      <c r="C15">
        <f t="shared" si="19"/>
        <v>0.25132741228718342</v>
      </c>
      <c r="D15">
        <f t="shared" si="2"/>
        <v>4.2434385688535947</v>
      </c>
      <c r="E15">
        <f t="shared" si="3"/>
        <v>2.0628336777427378</v>
      </c>
      <c r="F15">
        <f t="shared" si="4"/>
        <v>3.6153498632508234</v>
      </c>
      <c r="G15">
        <f t="shared" si="5"/>
        <v>1.0260117491154075</v>
      </c>
      <c r="H15">
        <f t="shared" si="6"/>
        <v>0.49737977432970948</v>
      </c>
      <c r="I15">
        <f t="shared" si="7"/>
        <v>-3.1033963757256022</v>
      </c>
      <c r="J15">
        <f t="shared" si="8"/>
        <v>4.2434385688535947</v>
      </c>
      <c r="K15">
        <f t="shared" si="25"/>
        <v>5.2571703370255225</v>
      </c>
      <c r="L15">
        <f t="shared" si="9"/>
        <v>1.9371663222572622</v>
      </c>
      <c r="M15">
        <f t="shared" si="10"/>
        <v>-12.983212145560964</v>
      </c>
      <c r="N15">
        <f t="shared" si="11"/>
        <v>1.8645102954948833</v>
      </c>
      <c r="O15">
        <f t="shared" si="26"/>
        <v>-1.6496740510116377</v>
      </c>
      <c r="P15">
        <f t="shared" si="31"/>
        <v>2.9467701193329372</v>
      </c>
      <c r="Q15">
        <f t="shared" si="22"/>
        <v>1.0956219071867699</v>
      </c>
      <c r="R15">
        <f t="shared" si="32"/>
        <v>0.25132741228718342</v>
      </c>
      <c r="S15" t="str">
        <f t="shared" si="33"/>
        <v/>
      </c>
      <c r="T15">
        <f t="shared" si="23"/>
        <v>-1.3673530722808298</v>
      </c>
      <c r="U15" t="str">
        <f t="shared" si="12"/>
        <v/>
      </c>
      <c r="V15" t="str">
        <f t="shared" si="13"/>
        <v/>
      </c>
      <c r="W15">
        <f t="shared" si="14"/>
        <v>3.0541914148489253</v>
      </c>
      <c r="X15" t="s">
        <v>122</v>
      </c>
      <c r="Y15">
        <f>beta*COS(currentfa)</f>
        <v>-1.9990131207314634</v>
      </c>
      <c r="AE15" t="s">
        <v>61</v>
      </c>
      <c r="AF15">
        <f>(1+(AF10/AF9)^2)^1.5/AF14</f>
        <v>2.8457791809103288</v>
      </c>
      <c r="AL15">
        <f t="shared" si="15"/>
        <v>8.7071234238579258</v>
      </c>
      <c r="AM15">
        <f t="shared" si="16"/>
        <v>0.24609022226350261</v>
      </c>
      <c r="AX15">
        <f t="shared" si="36"/>
        <v>0.47123889803846897</v>
      </c>
      <c r="AY15">
        <f t="shared" si="28"/>
        <v>-8.3291250795442711</v>
      </c>
      <c r="AZ15">
        <f t="shared" si="29"/>
        <v>-0.55677720055341318</v>
      </c>
    </row>
    <row r="16" spans="1:60">
      <c r="A16">
        <f t="shared" si="18"/>
        <v>0</v>
      </c>
      <c r="B16">
        <f t="shared" si="24"/>
        <v>9</v>
      </c>
      <c r="C16">
        <f t="shared" si="19"/>
        <v>0.28274333882308134</v>
      </c>
      <c r="D16">
        <f t="shared" si="2"/>
        <v>4.3050377834074833</v>
      </c>
      <c r="E16">
        <f t="shared" si="3"/>
        <v>2.0794126286461139</v>
      </c>
      <c r="F16">
        <f t="shared" si="4"/>
        <v>3.5114123020149313</v>
      </c>
      <c r="G16">
        <f t="shared" si="5"/>
        <v>1.1602752583558407</v>
      </c>
      <c r="H16">
        <f t="shared" si="6"/>
        <v>0.55798221207845844</v>
      </c>
      <c r="I16">
        <f t="shared" si="7"/>
        <v>-3.5145800898027293</v>
      </c>
      <c r="J16">
        <f t="shared" si="8"/>
        <v>4.3050377834074842</v>
      </c>
      <c r="K16">
        <f t="shared" si="25"/>
        <v>5.5574835604078743</v>
      </c>
      <c r="L16">
        <f t="shared" si="9"/>
        <v>1.9205873713538861</v>
      </c>
      <c r="M16">
        <f t="shared" si="10"/>
        <v>-13.194292668884863</v>
      </c>
      <c r="N16">
        <f t="shared" si="11"/>
        <v>2.0546855115181386</v>
      </c>
      <c r="O16">
        <f t="shared" si="26"/>
        <v>-1.142065984804818</v>
      </c>
      <c r="P16">
        <f t="shared" si="31"/>
        <v>3.4619678472611684</v>
      </c>
      <c r="Q16">
        <f t="shared" si="22"/>
        <v>1.2607807842814656</v>
      </c>
      <c r="R16">
        <f t="shared" si="32"/>
        <v>0.28274333882308134</v>
      </c>
      <c r="S16" t="str">
        <f t="shared" si="33"/>
        <v/>
      </c>
      <c r="T16">
        <f t="shared" si="23"/>
        <v>-1.2249081464662603</v>
      </c>
      <c r="U16" t="str">
        <f t="shared" si="12"/>
        <v/>
      </c>
      <c r="V16" t="str">
        <f t="shared" si="13"/>
        <v/>
      </c>
      <c r="W16">
        <f t="shared" si="14"/>
        <v>2.5996775236142295</v>
      </c>
      <c r="X16" t="s">
        <v>123</v>
      </c>
      <c r="Y16">
        <f>beta*(d2rdfa2*COS(pol*currentfa)-2*pol*drdfa*SIN(pol*currentfa)-pol^2*rfa*COS(pol*currentfa))</f>
        <v>-51.855983793291642</v>
      </c>
      <c r="Z16" t="s">
        <v>128</v>
      </c>
      <c r="AE16" t="s">
        <v>62</v>
      </c>
      <c r="AF16">
        <f>-1/currentdy_dx</f>
        <v>-0.13727029046414074</v>
      </c>
      <c r="AL16">
        <f t="shared" si="15"/>
        <v>8.8782767668287086</v>
      </c>
      <c r="AM16">
        <f t="shared" si="16"/>
        <v>0.34744899394891277</v>
      </c>
      <c r="AX16">
        <f t="shared" si="36"/>
        <v>0.5497787143782138</v>
      </c>
      <c r="AY16">
        <f t="shared" si="28"/>
        <v>-8.3144265638882686</v>
      </c>
      <c r="AZ16">
        <f t="shared" si="29"/>
        <v>-0.58302328879237275</v>
      </c>
    </row>
    <row r="17" spans="1:52">
      <c r="A17">
        <f t="shared" si="18"/>
        <v>0</v>
      </c>
      <c r="B17">
        <f t="shared" si="24"/>
        <v>10</v>
      </c>
      <c r="C17">
        <f t="shared" si="19"/>
        <v>0.31415926535897926</v>
      </c>
      <c r="D17">
        <f t="shared" si="2"/>
        <v>4.3723841528614393</v>
      </c>
      <c r="E17">
        <f t="shared" si="3"/>
        <v>2.0978869674096927</v>
      </c>
      <c r="F17">
        <f t="shared" si="4"/>
        <v>3.3944524178243261</v>
      </c>
      <c r="G17">
        <f t="shared" si="5"/>
        <v>1.2965654504146327</v>
      </c>
      <c r="H17">
        <f t="shared" si="6"/>
        <v>0.61803398874989468</v>
      </c>
      <c r="I17">
        <f t="shared" si="7"/>
        <v>-3.9324280816799897</v>
      </c>
      <c r="J17">
        <f t="shared" si="8"/>
        <v>4.3723841528614384</v>
      </c>
      <c r="K17">
        <f t="shared" si="25"/>
        <v>5.8806235891935135</v>
      </c>
      <c r="L17">
        <f t="shared" si="9"/>
        <v>1.9021130325903073</v>
      </c>
      <c r="M17">
        <f t="shared" si="10"/>
        <v>-13.406296246143492</v>
      </c>
      <c r="N17">
        <f t="shared" si="11"/>
        <v>2.2301460633402055</v>
      </c>
      <c r="O17">
        <f t="shared" si="26"/>
        <v>-0.81971292811551599</v>
      </c>
      <c r="P17">
        <f t="shared" si="31"/>
        <v>4.0796790109211898</v>
      </c>
      <c r="Q17">
        <f t="shared" si="22"/>
        <v>1.4353742795396998</v>
      </c>
      <c r="R17">
        <f t="shared" si="32"/>
        <v>0.31415926535897926</v>
      </c>
      <c r="S17" t="str">
        <f t="shared" si="33"/>
        <v/>
      </c>
      <c r="T17">
        <f t="shared" si="23"/>
        <v>-1.1118789872422774</v>
      </c>
      <c r="U17" t="str">
        <f t="shared" si="12"/>
        <v/>
      </c>
      <c r="V17" t="str">
        <f t="shared" si="13"/>
        <v/>
      </c>
      <c r="W17">
        <f t="shared" si="14"/>
        <v>2.2060559117291447</v>
      </c>
      <c r="X17" t="s">
        <v>124</v>
      </c>
      <c r="Y17">
        <f>gama*(d2rdfa2*SIN(pol_2*currentfa)+2*pol_2*drdfa*COS(pol_2*currentfa)-pol_2^2*rfa*SIN(pol_2*currentfa))</f>
        <v>0.75361022885941975</v>
      </c>
      <c r="AC17" t="s">
        <v>131</v>
      </c>
      <c r="AD17">
        <f>1/SQRT(1+dydxa^2)</f>
        <v>0.13489984910716094</v>
      </c>
      <c r="AE17" t="s">
        <v>63</v>
      </c>
      <c r="AH17">
        <f>1/SQRT(1+currentdy_dx^2)</f>
        <v>0.13599498435276125</v>
      </c>
      <c r="AL17">
        <f t="shared" si="15"/>
        <v>9.0615371863719503</v>
      </c>
      <c r="AM17">
        <f t="shared" si="16"/>
        <v>0.472135954999579</v>
      </c>
      <c r="AX17">
        <f t="shared" si="36"/>
        <v>0.62831853071795862</v>
      </c>
      <c r="AY17">
        <f t="shared" si="28"/>
        <v>-8.29771411450103</v>
      </c>
      <c r="AZ17">
        <f t="shared" si="29"/>
        <v>-0.60803523685356919</v>
      </c>
    </row>
    <row r="18" spans="1:52" ht="15.75" thickBot="1">
      <c r="A18">
        <f t="shared" si="18"/>
        <v>0</v>
      </c>
      <c r="B18">
        <f t="shared" si="24"/>
        <v>11</v>
      </c>
      <c r="C18">
        <f t="shared" si="19"/>
        <v>0.34557519189487718</v>
      </c>
      <c r="D18">
        <f t="shared" si="2"/>
        <v>4.4449931805306466</v>
      </c>
      <c r="E18">
        <f t="shared" si="3"/>
        <v>2.1182384620915489</v>
      </c>
      <c r="F18">
        <f t="shared" si="4"/>
        <v>3.2642615727971207</v>
      </c>
      <c r="G18">
        <f t="shared" si="5"/>
        <v>1.4350553824649512</v>
      </c>
      <c r="H18">
        <f t="shared" si="6"/>
        <v>0.67747584049058263</v>
      </c>
      <c r="I18">
        <f t="shared" si="7"/>
        <v>-4.35685583346479</v>
      </c>
      <c r="J18">
        <f t="shared" si="8"/>
        <v>4.4449931805306457</v>
      </c>
      <c r="K18">
        <f t="shared" si="25"/>
        <v>6.2241591503238505</v>
      </c>
      <c r="L18">
        <f t="shared" si="9"/>
        <v>1.8817615379084509</v>
      </c>
      <c r="M18">
        <f t="shared" si="10"/>
        <v>-13.61191674741012</v>
      </c>
      <c r="N18">
        <f t="shared" si="11"/>
        <v>2.3894885560271861</v>
      </c>
      <c r="O18">
        <f t="shared" si="26"/>
        <v>-0.60571461093420675</v>
      </c>
      <c r="P18">
        <f t="shared" si="31"/>
        <v>4.8134276501415494</v>
      </c>
      <c r="Q18">
        <f t="shared" si="22"/>
        <v>1.6201195182030717</v>
      </c>
      <c r="R18">
        <f t="shared" si="32"/>
        <v>0.34557519189487718</v>
      </c>
      <c r="S18" t="str">
        <f t="shared" si="33"/>
        <v/>
      </c>
      <c r="T18">
        <f t="shared" si="23"/>
        <v>-1.0202295761977886</v>
      </c>
      <c r="U18" t="str">
        <f t="shared" si="12"/>
        <v/>
      </c>
      <c r="V18" t="str">
        <f t="shared" si="13"/>
        <v/>
      </c>
      <c r="W18">
        <f t="shared" si="14"/>
        <v>1.8697694562284186</v>
      </c>
      <c r="X18" s="13" t="s">
        <v>125</v>
      </c>
      <c r="Y18" s="13">
        <f>INDEX(A1:W239,row_cura,15)</f>
        <v>143.26951244638778</v>
      </c>
      <c r="AC18" t="s">
        <v>130</v>
      </c>
      <c r="AD18">
        <f>dydxa*AD17</f>
        <v>0.99085923859590941</v>
      </c>
      <c r="AE18" t="s">
        <v>64</v>
      </c>
      <c r="AH18">
        <f>currentdy_dx*AH17</f>
        <v>0.99070952565870296</v>
      </c>
      <c r="AL18">
        <f t="shared" si="15"/>
        <v>9.2544035644492197</v>
      </c>
      <c r="AM18">
        <f t="shared" si="16"/>
        <v>0.62188693492772162</v>
      </c>
      <c r="AX18">
        <f t="shared" si="36"/>
        <v>0.70685834705770345</v>
      </c>
      <c r="AY18">
        <f t="shared" si="28"/>
        <v>-8.2790907691904803</v>
      </c>
      <c r="AZ18">
        <f t="shared" si="29"/>
        <v>-0.63165883775988863</v>
      </c>
    </row>
    <row r="19" spans="1:52" ht="15.75" thickTop="1">
      <c r="A19">
        <f t="shared" si="18"/>
        <v>0</v>
      </c>
      <c r="B19">
        <f t="shared" si="24"/>
        <v>12</v>
      </c>
      <c r="C19">
        <f t="shared" si="19"/>
        <v>0.3769911184307751</v>
      </c>
      <c r="D19">
        <f t="shared" si="2"/>
        <v>4.5223373774203655</v>
      </c>
      <c r="E19">
        <f t="shared" si="3"/>
        <v>2.1404470282234973</v>
      </c>
      <c r="F19">
        <f t="shared" si="4"/>
        <v>3.1206374644646449</v>
      </c>
      <c r="G19">
        <f t="shared" si="5"/>
        <v>1.5759022096200459</v>
      </c>
      <c r="H19">
        <f t="shared" si="6"/>
        <v>0.73624910536935573</v>
      </c>
      <c r="I19">
        <f t="shared" si="7"/>
        <v>-4.7875422746935445</v>
      </c>
      <c r="J19">
        <f t="shared" si="8"/>
        <v>4.5223373774203655</v>
      </c>
      <c r="K19">
        <f t="shared" si="25"/>
        <v>6.585749493200538</v>
      </c>
      <c r="L19">
        <f t="shared" si="9"/>
        <v>1.8595529717765029</v>
      </c>
      <c r="M19">
        <f t="shared" si="10"/>
        <v>-13.803415857537358</v>
      </c>
      <c r="N19">
        <f t="shared" si="11"/>
        <v>2.5313804259520856</v>
      </c>
      <c r="O19">
        <f t="shared" si="26"/>
        <v>-0.4584267417787426</v>
      </c>
      <c r="P19">
        <f t="shared" si="31"/>
        <v>5.6781624320867641</v>
      </c>
      <c r="Q19">
        <f t="shared" si="22"/>
        <v>1.8156572448173827</v>
      </c>
      <c r="R19">
        <f t="shared" si="32"/>
        <v>0.3769911184307751</v>
      </c>
      <c r="S19" t="str">
        <f t="shared" si="33"/>
        <v/>
      </c>
      <c r="T19">
        <f t="shared" si="23"/>
        <v>-0.94460521034455924</v>
      </c>
      <c r="U19" t="str">
        <f t="shared" si="12"/>
        <v/>
      </c>
      <c r="V19" t="str">
        <f t="shared" si="13"/>
        <v/>
      </c>
      <c r="W19">
        <f t="shared" si="14"/>
        <v>1.5850198206979502</v>
      </c>
      <c r="X19" t="s">
        <v>126</v>
      </c>
      <c r="Y19">
        <f>1/dydxa</f>
        <v>0.13614431177764449</v>
      </c>
      <c r="AA19" s="13" t="s">
        <v>134</v>
      </c>
      <c r="AB19" t="s">
        <v>133</v>
      </c>
      <c r="AD19">
        <f>IF(ABS(current_r-(alpha-beta))&lt;0.1,-ABS(AD20),IF(ABS(current_r-(alpha+beta))&lt;0.1,-ABS(AD20),AD20))</f>
        <v>-3.1331966270398</v>
      </c>
      <c r="AE19" t="s">
        <v>69</v>
      </c>
      <c r="AF19">
        <v>13</v>
      </c>
      <c r="AG19" s="8" t="s">
        <v>65</v>
      </c>
      <c r="AH19" s="9" t="s">
        <v>66</v>
      </c>
      <c r="AL19">
        <f t="shared" si="15"/>
        <v>9.4542006643987264</v>
      </c>
      <c r="AM19">
        <f t="shared" si="16"/>
        <v>0.79818642235205672</v>
      </c>
      <c r="AX19">
        <f t="shared" si="36"/>
        <v>0.78539816339744828</v>
      </c>
      <c r="AY19">
        <f t="shared" si="28"/>
        <v>-8.258671347073351</v>
      </c>
      <c r="AZ19">
        <f t="shared" si="29"/>
        <v>-0.6537484441560989</v>
      </c>
    </row>
    <row r="20" spans="1:52" ht="15.75" thickBot="1">
      <c r="A20">
        <f t="shared" si="18"/>
        <v>0</v>
      </c>
      <c r="B20">
        <f t="shared" si="24"/>
        <v>13</v>
      </c>
      <c r="C20">
        <f t="shared" si="19"/>
        <v>0.40840704496667302</v>
      </c>
      <c r="D20">
        <f t="shared" si="2"/>
        <v>4.6038485817570933</v>
      </c>
      <c r="E20">
        <f t="shared" si="3"/>
        <v>2.1644907486320379</v>
      </c>
      <c r="F20">
        <f t="shared" si="4"/>
        <v>2.9633917555709655</v>
      </c>
      <c r="G20">
        <f t="shared" si="5"/>
        <v>1.7192458702354216</v>
      </c>
      <c r="H20">
        <f t="shared" si="6"/>
        <v>0.79429578126956102</v>
      </c>
      <c r="I20">
        <f t="shared" si="7"/>
        <v>-5.2239176437476686</v>
      </c>
      <c r="J20">
        <f t="shared" si="8"/>
        <v>4.6038485817570942</v>
      </c>
      <c r="K20">
        <f t="shared" si="25"/>
        <v>6.9630982552600109</v>
      </c>
      <c r="L20">
        <f t="shared" si="9"/>
        <v>1.8355092513679623</v>
      </c>
      <c r="M20">
        <f t="shared" si="10"/>
        <v>-13.972715573934831</v>
      </c>
      <c r="N20">
        <f t="shared" si="11"/>
        <v>2.6545658942930466</v>
      </c>
      <c r="O20">
        <f t="shared" si="26"/>
        <v>-0.35397058495635308</v>
      </c>
      <c r="P20">
        <f t="shared" si="31"/>
        <v>6.6903899623236187</v>
      </c>
      <c r="Q20">
        <f t="shared" si="22"/>
        <v>2.0225546670795977</v>
      </c>
      <c r="R20">
        <f t="shared" si="32"/>
        <v>0.40840704496667302</v>
      </c>
      <c r="S20" t="str">
        <f t="shared" si="33"/>
        <v/>
      </c>
      <c r="T20">
        <f t="shared" si="23"/>
        <v>-0.88130190705959655</v>
      </c>
      <c r="U20" t="str">
        <f t="shared" si="12"/>
        <v/>
      </c>
      <c r="V20" t="str">
        <f t="shared" si="13"/>
        <v/>
      </c>
      <c r="W20">
        <f t="shared" si="14"/>
        <v>1.3452130669038367</v>
      </c>
      <c r="X20" s="13" t="s">
        <v>127</v>
      </c>
      <c r="Y20" s="13">
        <f>(1+dydxa^2)^1.5/D2YDXA2</f>
        <v>2.8432289032361222</v>
      </c>
      <c r="AA20" s="13">
        <f>ABS(currentva^2/Rcurrenta)</f>
        <v>3.1654152044375778</v>
      </c>
      <c r="AD20">
        <f>-(v0^2/$AF$15*hmiton)</f>
        <v>-3.1331966270398</v>
      </c>
      <c r="AE20">
        <f>AD19</f>
        <v>-3.1331966270398</v>
      </c>
      <c r="AF20">
        <f>v0^2/AF15*SYNIM</f>
        <v>0.43009481107501935</v>
      </c>
      <c r="AG20" s="10">
        <f>xcurrenta-(Rcurrenta)*hmitona</f>
        <v>9.1571112511493773</v>
      </c>
      <c r="AH20" s="11">
        <f>ycurrenta+Rcurrenta*synima</f>
        <v>6.6840383400753045E-3</v>
      </c>
      <c r="AL20">
        <f t="shared" si="15"/>
        <v>9.6581038272266078</v>
      </c>
      <c r="AM20">
        <f t="shared" si="16"/>
        <v>1.0022516118004647</v>
      </c>
      <c r="AX20">
        <f t="shared" si="36"/>
        <v>0.86393797973719311</v>
      </c>
      <c r="AY20">
        <f t="shared" si="28"/>
        <v>-8.236581740677142</v>
      </c>
      <c r="AZ20">
        <f t="shared" si="29"/>
        <v>-0.674167866273228</v>
      </c>
    </row>
    <row r="21" spans="1:52" ht="16.5" thickTop="1" thickBot="1">
      <c r="A21">
        <f t="shared" si="18"/>
        <v>0</v>
      </c>
      <c r="B21">
        <f t="shared" si="24"/>
        <v>14</v>
      </c>
      <c r="C21">
        <f t="shared" si="19"/>
        <v>0.43982297150257094</v>
      </c>
      <c r="D21">
        <f t="shared" si="2"/>
        <v>4.6889204607333976</v>
      </c>
      <c r="E21">
        <f t="shared" si="3"/>
        <v>2.1903458950679608</v>
      </c>
      <c r="F21">
        <f t="shared" si="4"/>
        <v>2.7923580387277696</v>
      </c>
      <c r="G21">
        <f t="shared" si="5"/>
        <v>1.8652078469690021</v>
      </c>
      <c r="H21">
        <f t="shared" si="6"/>
        <v>0.8515585831301451</v>
      </c>
      <c r="I21">
        <f t="shared" si="7"/>
        <v>-5.6651543345106941</v>
      </c>
      <c r="J21">
        <f t="shared" si="8"/>
        <v>4.6889204607333967</v>
      </c>
      <c r="K21">
        <f t="shared" si="25"/>
        <v>7.3539070378207532</v>
      </c>
      <c r="L21">
        <f t="shared" si="9"/>
        <v>1.8096541049320392</v>
      </c>
      <c r="M21">
        <f t="shared" si="10"/>
        <v>-14.111495598058644</v>
      </c>
      <c r="N21">
        <f t="shared" si="11"/>
        <v>2.7578716096857327</v>
      </c>
      <c r="O21">
        <f t="shared" si="26"/>
        <v>-0.27799284385645701</v>
      </c>
      <c r="P21">
        <f t="shared" si="31"/>
        <v>7.8683841175686799</v>
      </c>
      <c r="Q21">
        <f t="shared" si="22"/>
        <v>2.2413068503290852</v>
      </c>
      <c r="R21">
        <f t="shared" si="32"/>
        <v>0.43982297150257094</v>
      </c>
      <c r="S21" t="str">
        <f t="shared" si="33"/>
        <v/>
      </c>
      <c r="T21">
        <f t="shared" si="23"/>
        <v>-0.82767744422595402</v>
      </c>
      <c r="U21" t="str">
        <f t="shared" si="12"/>
        <v/>
      </c>
      <c r="V21" t="str">
        <f t="shared" si="13"/>
        <v/>
      </c>
      <c r="W21">
        <f t="shared" si="14"/>
        <v>1.1438180782131144</v>
      </c>
      <c r="Z21">
        <f>epitaxynsh</f>
        <v>0</v>
      </c>
      <c r="AA21" t="s">
        <v>135</v>
      </c>
      <c r="AD21" t="s">
        <v>121</v>
      </c>
      <c r="AE21" s="8" t="s">
        <v>69</v>
      </c>
      <c r="AF21" s="9" t="s">
        <v>70</v>
      </c>
      <c r="AL21">
        <f t="shared" si="15"/>
        <v>9.8631650809328146</v>
      </c>
      <c r="AM21">
        <f t="shared" si="16"/>
        <v>1.2350188542663465</v>
      </c>
      <c r="AX21">
        <f t="shared" si="36"/>
        <v>0.94247779607693793</v>
      </c>
      <c r="AY21">
        <f t="shared" si="28"/>
        <v>-8.2129581397708229</v>
      </c>
      <c r="AZ21">
        <f t="shared" si="29"/>
        <v>-0.69279121158377699</v>
      </c>
    </row>
    <row r="22" spans="1:52" ht="15.75" thickTop="1">
      <c r="A22">
        <f t="shared" si="18"/>
        <v>0</v>
      </c>
      <c r="B22">
        <f t="shared" si="24"/>
        <v>15</v>
      </c>
      <c r="C22">
        <f t="shared" si="19"/>
        <v>0.47123889803846886</v>
      </c>
      <c r="D22">
        <f t="shared" si="2"/>
        <v>4.7769111843370498</v>
      </c>
      <c r="E22">
        <f t="shared" si="3"/>
        <v>2.2179869516232644</v>
      </c>
      <c r="F22">
        <f t="shared" si="4"/>
        <v>2.6074000398825889</v>
      </c>
      <c r="G22">
        <f t="shared" si="5"/>
        <v>2.0138900091664791</v>
      </c>
      <c r="H22">
        <f t="shared" si="6"/>
        <v>0.90798099947909339</v>
      </c>
      <c r="I22" t="b">
        <f>L4=beta*H22*COS(pol*C22)-beta*E22*pol*SIN(pol*C22)</f>
        <v>0</v>
      </c>
      <c r="J22">
        <f t="shared" si="8"/>
        <v>4.7769111843370506</v>
      </c>
      <c r="K22">
        <f t="shared" si="25"/>
        <v>4.7769111843370506</v>
      </c>
      <c r="L22">
        <f t="shared" si="9"/>
        <v>1.7820130483767358</v>
      </c>
      <c r="M22">
        <f t="shared" si="10"/>
        <v>-14.21129465425825</v>
      </c>
      <c r="N22">
        <f t="shared" si="11"/>
        <v>2.8402119570832038</v>
      </c>
      <c r="O22" t="e">
        <f t="shared" si="26"/>
        <v>#DIV/0!</v>
      </c>
      <c r="P22" t="e">
        <f t="shared" si="31"/>
        <v>#DIV/0!</v>
      </c>
      <c r="Q22">
        <f t="shared" si="22"/>
        <v>2.4723366535810847</v>
      </c>
      <c r="R22">
        <f t="shared" si="32"/>
        <v>0.47123889803846886</v>
      </c>
      <c r="S22" t="str">
        <f t="shared" si="33"/>
        <v/>
      </c>
      <c r="T22" t="e">
        <f t="shared" si="23"/>
        <v>#DIV/0!</v>
      </c>
      <c r="U22" t="str">
        <f t="shared" si="12"/>
        <v/>
      </c>
      <c r="V22" t="str">
        <f t="shared" si="13"/>
        <v/>
      </c>
      <c r="W22" t="e">
        <f t="shared" si="14"/>
        <v>#DIV/0!</v>
      </c>
      <c r="Y22">
        <f>IF(ABS(current_r-(alpha-beta))&lt;0.1,-ABS(AA22),IF(ABS(current_r-(alpha+beta))&lt;0.1,-ABS(AA22),AA22))</f>
        <v>-3.1654152044375778</v>
      </c>
      <c r="AA22">
        <f>SQRT(a_centa^2+epitaxynsh^2)</f>
        <v>3.1654152044375778</v>
      </c>
      <c r="AE22" s="12">
        <f>current_x</f>
        <v>11.973502980976626</v>
      </c>
      <c r="AF22" s="12">
        <f>currenty</f>
        <v>-0.38304436902195954</v>
      </c>
      <c r="AG22" t="s">
        <v>76</v>
      </c>
      <c r="AH22" t="s">
        <v>77</v>
      </c>
      <c r="AI22" t="s">
        <v>78</v>
      </c>
      <c r="AL22">
        <f t="shared" si="15"/>
        <v>10.066340430099491</v>
      </c>
      <c r="AM22">
        <f t="shared" si="16"/>
        <v>1.4971326344940097</v>
      </c>
      <c r="AX22">
        <f t="shared" si="36"/>
        <v>1.0210176124166828</v>
      </c>
      <c r="AY22">
        <f t="shared" si="28"/>
        <v>-8.1879461917096261</v>
      </c>
      <c r="AZ22">
        <f t="shared" si="29"/>
        <v>-0.70950366097101547</v>
      </c>
    </row>
    <row r="23" spans="1:52">
      <c r="A23">
        <f t="shared" si="18"/>
        <v>0</v>
      </c>
      <c r="B23">
        <f t="shared" si="24"/>
        <v>16</v>
      </c>
      <c r="C23">
        <f t="shared" si="19"/>
        <v>0.50265482457436683</v>
      </c>
      <c r="D23">
        <f t="shared" si="2"/>
        <v>4.8671462604349216</v>
      </c>
      <c r="E23">
        <f t="shared" si="3"/>
        <v>2.2473866399122731</v>
      </c>
      <c r="F23">
        <f t="shared" si="4"/>
        <v>2.4084199606856198</v>
      </c>
      <c r="G23">
        <f t="shared" si="5"/>
        <v>2.165373541809692</v>
      </c>
      <c r="H23">
        <f t="shared" si="6"/>
        <v>0.96350734820343042</v>
      </c>
      <c r="I23">
        <f t="shared" si="7"/>
        <v>-6.5575790892591801</v>
      </c>
      <c r="J23">
        <f t="shared" si="8"/>
        <v>4.8671462604349225</v>
      </c>
      <c r="K23">
        <f t="shared" si="25"/>
        <v>8.1664530998686882</v>
      </c>
      <c r="L23">
        <f t="shared" si="9"/>
        <v>1.7526133600877272</v>
      </c>
      <c r="M23">
        <f t="shared" si="10"/>
        <v>-14.263614727712525</v>
      </c>
      <c r="N23">
        <f t="shared" si="11"/>
        <v>2.900594011202398</v>
      </c>
      <c r="O23">
        <f t="shared" si="26"/>
        <v>-0.17873890473624329</v>
      </c>
      <c r="P23">
        <f t="shared" si="31"/>
        <v>10.805645429777401</v>
      </c>
      <c r="Q23">
        <f t="shared" si="22"/>
        <v>2.6224077444167264</v>
      </c>
      <c r="R23">
        <f t="shared" si="32"/>
        <v>0.50265482457436683</v>
      </c>
      <c r="S23" t="str">
        <f t="shared" si="33"/>
        <v/>
      </c>
      <c r="T23">
        <f t="shared" si="23"/>
        <v>-0.74221693618715801</v>
      </c>
      <c r="U23" t="str">
        <f t="shared" si="12"/>
        <v/>
      </c>
      <c r="V23" t="str">
        <f t="shared" si="13"/>
        <v/>
      </c>
      <c r="W23">
        <f t="shared" si="14"/>
        <v>0.83289795676604961</v>
      </c>
      <c r="X23" t="s">
        <v>141</v>
      </c>
      <c r="Y23" t="s">
        <v>140</v>
      </c>
      <c r="AE23" s="4">
        <f t="shared" ref="AE23:AF23" si="39">AE22+AE20</f>
        <v>8.8403063539368265</v>
      </c>
      <c r="AF23" s="4">
        <f t="shared" si="39"/>
        <v>4.7050442053059804E-2</v>
      </c>
      <c r="AG23">
        <v>0</v>
      </c>
      <c r="AH23">
        <f t="shared" ref="AH23:AH54" si="40">rx+ABS(Rcurrenta)*COS(AG23)</f>
        <v>12.0003401543855</v>
      </c>
      <c r="AI23">
        <f t="shared" ref="AI23:AI54" si="41">IF(ABS(Rcurrenta)&lt;500,ry+ABS(Rcurrenta)*SIN(AG23),currenty+currentdy_dx*(AH23-current_x))</f>
        <v>6.6840383400753045E-3</v>
      </c>
      <c r="AJ23">
        <f>currenty+currentdy_dx*(AH23-current_x)</f>
        <v>-0.18753831073264468</v>
      </c>
      <c r="AL23">
        <f t="shared" si="15"/>
        <v>10.26451808240911</v>
      </c>
      <c r="AM23">
        <f t="shared" si="16"/>
        <v>1.7889371755074965</v>
      </c>
      <c r="AX23">
        <f t="shared" si="36"/>
        <v>1.0995574287564276</v>
      </c>
      <c r="AY23">
        <f t="shared" si="28"/>
        <v>-8.1617001034706664</v>
      </c>
      <c r="AZ23">
        <f t="shared" si="29"/>
        <v>-0.7242021766270178</v>
      </c>
    </row>
    <row r="24" spans="1:52">
      <c r="A24">
        <f t="shared" si="18"/>
        <v>0</v>
      </c>
      <c r="B24">
        <f t="shared" si="24"/>
        <v>17</v>
      </c>
      <c r="C24">
        <f t="shared" si="19"/>
        <v>0.53407075111026481</v>
      </c>
      <c r="D24">
        <f t="shared" si="2"/>
        <v>4.9589215196246883</v>
      </c>
      <c r="E24">
        <f t="shared" si="3"/>
        <v>2.2785159459921127</v>
      </c>
      <c r="F24">
        <f t="shared" si="4"/>
        <v>2.1953668569620919</v>
      </c>
      <c r="G24">
        <f t="shared" si="5"/>
        <v>2.3197179659152432</v>
      </c>
      <c r="H24">
        <f t="shared" si="6"/>
        <v>1.0180828315007426</v>
      </c>
      <c r="I24">
        <f t="shared" si="7"/>
        <v>-7.0057846870066847</v>
      </c>
      <c r="J24">
        <f t="shared" si="8"/>
        <v>4.9589215196246883</v>
      </c>
      <c r="K24">
        <f t="shared" si="25"/>
        <v>8.5832349215487618</v>
      </c>
      <c r="L24">
        <f t="shared" si="9"/>
        <v>1.7214840540078873</v>
      </c>
      <c r="M24">
        <f t="shared" si="10"/>
        <v>-14.260027180653312</v>
      </c>
      <c r="N24">
        <f t="shared" si="11"/>
        <v>2.9381221143479386</v>
      </c>
      <c r="O24">
        <f t="shared" si="26"/>
        <v>-0.14579133744850958</v>
      </c>
      <c r="P24">
        <f t="shared" si="31"/>
        <v>12.613944633511805</v>
      </c>
      <c r="Q24">
        <f t="shared" si="22"/>
        <v>2.8789644350610573</v>
      </c>
      <c r="R24">
        <f t="shared" si="32"/>
        <v>0.53407075111026481</v>
      </c>
      <c r="S24" t="str">
        <f t="shared" si="33"/>
        <v/>
      </c>
      <c r="T24">
        <f t="shared" si="23"/>
        <v>-0.70783241866136393</v>
      </c>
      <c r="U24" t="str">
        <f t="shared" si="12"/>
        <v/>
      </c>
      <c r="V24" t="str">
        <f t="shared" si="13"/>
        <v/>
      </c>
      <c r="W24">
        <f t="shared" si="14"/>
        <v>0.71349607608784482</v>
      </c>
      <c r="X24">
        <f>IF(AND(ycurrenta&lt;0,D2YDXA2&gt;0,SIGN(xcurrenta-xprina)&gt;0),-SIGN(xcurrenta-xprina)*ABS(a_centa)*(hmitona),IF(AND(ycurrenta&gt;0,D2YDXA2&lt;0,SIGN(xcurrenta-xprina)&lt;0),SIGN(xcurrenta-xprina)*ABS(a_centa*hmitona),SIGN(xcurrenta-xprina)*ABS(a_centa)*(hmitona)))</f>
        <v>-3.1364808993089333</v>
      </c>
      <c r="Y24">
        <f>IF(AND(ycurrenta&lt;0,D2YDXA2&gt;0),ABS(a_centa*synima),IF(AND(ycurrenta&gt;0,D2YDXA2&gt;0),ABS(a_centa*synima),-ABS(a_centa*synima)))</f>
        <v>0.42701403344014222</v>
      </c>
      <c r="AA24">
        <f>X24+epitaxynsh*ABS(synima)*SIGN(xcurrenta-xprina)</f>
        <v>-3.1364808993089333</v>
      </c>
      <c r="AB24">
        <f>Y24+epitaxynsh*ABS(hmitona)*SIGN(ycurrenta-yprina)</f>
        <v>0.42701403344014222</v>
      </c>
      <c r="AE24" s="6">
        <f>-1/20*AF20+18/20*AE20+AE22</f>
        <v>9.1321212760870552</v>
      </c>
      <c r="AF24" s="6">
        <f>1/20*AE20+18/20*AF20+AF22</f>
        <v>-0.15261887040643213</v>
      </c>
      <c r="AG24">
        <f>AG23+2*PI()/150</f>
        <v>4.1887902047863905E-2</v>
      </c>
      <c r="AH24">
        <f t="shared" si="40"/>
        <v>11.997846159569525</v>
      </c>
      <c r="AI24">
        <f t="shared" si="41"/>
        <v>0.12574610736484318</v>
      </c>
      <c r="AL24">
        <f t="shared" si="15"/>
        <v>10.454547360359836</v>
      </c>
      <c r="AM24">
        <f t="shared" si="16"/>
        <v>2.1104707475415299</v>
      </c>
      <c r="AX24">
        <f t="shared" si="36"/>
        <v>1.1780972450961724</v>
      </c>
      <c r="AY24">
        <f t="shared" si="28"/>
        <v>-8.1343816909156459</v>
      </c>
      <c r="AZ24">
        <f t="shared" si="29"/>
        <v>-0.73679613731501237</v>
      </c>
    </row>
    <row r="25" spans="1:52">
      <c r="A25">
        <f t="shared" si="18"/>
        <v>0</v>
      </c>
      <c r="B25">
        <f t="shared" si="24"/>
        <v>18</v>
      </c>
      <c r="C25">
        <f t="shared" si="19"/>
        <v>0.56548667764616278</v>
      </c>
      <c r="D25">
        <f t="shared" si="2"/>
        <v>5.05150623775583</v>
      </c>
      <c r="E25">
        <f t="shared" si="3"/>
        <v>2.3113441489959698</v>
      </c>
      <c r="F25">
        <f t="shared" si="4"/>
        <v>1.9682449486451596</v>
      </c>
      <c r="G25">
        <f t="shared" si="5"/>
        <v>2.4769602548999341</v>
      </c>
      <c r="H25">
        <f t="shared" si="6"/>
        <v>1.0716535899579933</v>
      </c>
      <c r="I25">
        <f t="shared" si="7"/>
        <v>-7.4528910416114522</v>
      </c>
      <c r="J25">
        <f t="shared" si="8"/>
        <v>5.05150623775583</v>
      </c>
      <c r="K25">
        <f t="shared" si="25"/>
        <v>9.0035159881136604</v>
      </c>
      <c r="L25">
        <f t="shared" si="9"/>
        <v>1.6886558510040302</v>
      </c>
      <c r="M25">
        <f t="shared" si="10"/>
        <v>-14.192279683235773</v>
      </c>
      <c r="N25">
        <f t="shared" si="11"/>
        <v>2.9520020598961834</v>
      </c>
      <c r="O25">
        <f t="shared" si="26"/>
        <v>-0.12003482481169572</v>
      </c>
      <c r="P25">
        <f t="shared" si="31"/>
        <v>14.68773543711454</v>
      </c>
      <c r="Q25">
        <f t="shared" si="22"/>
        <v>3.1486147127967867</v>
      </c>
      <c r="R25">
        <f t="shared" si="32"/>
        <v>0.56548667764616278</v>
      </c>
      <c r="S25" t="str">
        <f t="shared" si="33"/>
        <v/>
      </c>
      <c r="T25">
        <f t="shared" si="23"/>
        <v>-0.67779150527653509</v>
      </c>
      <c r="U25" t="str">
        <f t="shared" si="12"/>
        <v/>
      </c>
      <c r="V25" t="str">
        <f t="shared" si="13"/>
        <v/>
      </c>
      <c r="W25">
        <f t="shared" si="14"/>
        <v>0.61275613511241755</v>
      </c>
      <c r="X25" t="s">
        <v>141</v>
      </c>
      <c r="Y25" t="s">
        <v>140</v>
      </c>
      <c r="AA25" t="s">
        <v>132</v>
      </c>
      <c r="AB25" t="s">
        <v>136</v>
      </c>
      <c r="AE25" s="6">
        <f>1/20*AF20+18/20*AE20+AE22</f>
        <v>9.1751307571945571</v>
      </c>
      <c r="AF25" s="6">
        <f>-1/20*AE20+18/20*AF20+AF22</f>
        <v>0.16070079229754791</v>
      </c>
      <c r="AG25">
        <f t="shared" ref="AG25:AG73" si="42">AG24+2*PI()/150</f>
        <v>8.377580409572781E-2</v>
      </c>
      <c r="AH25">
        <f t="shared" si="40"/>
        <v>11.990368550435972</v>
      </c>
      <c r="AI25">
        <f t="shared" si="41"/>
        <v>0.24459930106297872</v>
      </c>
      <c r="AL25">
        <f t="shared" si="15"/>
        <v>10.633268040281397</v>
      </c>
      <c r="AM25">
        <f t="shared" si="16"/>
        <v>2.4614627344900488</v>
      </c>
      <c r="AX25">
        <f t="shared" si="36"/>
        <v>1.2566370614359172</v>
      </c>
      <c r="AY25">
        <f t="shared" si="28"/>
        <v>-8.1061593811422625</v>
      </c>
      <c r="AZ25">
        <f t="shared" si="29"/>
        <v>-0.74720789707944069</v>
      </c>
    </row>
    <row r="26" spans="1:52">
      <c r="A26">
        <f t="shared" si="18"/>
        <v>0</v>
      </c>
      <c r="B26">
        <f t="shared" si="24"/>
        <v>19</v>
      </c>
      <c r="C26">
        <f t="shared" si="19"/>
        <v>0.59690260418206076</v>
      </c>
      <c r="D26">
        <f t="shared" si="2"/>
        <v>5.144146383457783</v>
      </c>
      <c r="E26">
        <f t="shared" si="3"/>
        <v>2.3458388514508766</v>
      </c>
      <c r="F26">
        <f t="shared" si="4"/>
        <v>1.7271217557213849</v>
      </c>
      <c r="G26">
        <f t="shared" si="5"/>
        <v>2.637114051040542</v>
      </c>
      <c r="H26">
        <f t="shared" si="6"/>
        <v>1.1241667557042612</v>
      </c>
      <c r="I26">
        <f t="shared" si="7"/>
        <v>-7.8967564468752789</v>
      </c>
      <c r="J26">
        <f t="shared" si="8"/>
        <v>5.144146383457783</v>
      </c>
      <c r="K26">
        <f t="shared" si="25"/>
        <v>9.4244896092949286</v>
      </c>
      <c r="L26">
        <f t="shared" si="9"/>
        <v>1.6541611485491237</v>
      </c>
      <c r="M26">
        <f t="shared" si="10"/>
        <v>-14.052402882498338</v>
      </c>
      <c r="N26">
        <f t="shared" si="11"/>
        <v>2.9415448642889661</v>
      </c>
      <c r="O26">
        <f t="shared" si="26"/>
        <v>-9.9625853306265902E-2</v>
      </c>
      <c r="P26">
        <f t="shared" si="31"/>
        <v>17.062993870101874</v>
      </c>
      <c r="Q26">
        <f t="shared" si="22"/>
        <v>3.431468509644148</v>
      </c>
      <c r="R26">
        <f t="shared" si="32"/>
        <v>0.59690260418206076</v>
      </c>
      <c r="S26" t="str">
        <f t="shared" si="33"/>
        <v/>
      </c>
      <c r="T26">
        <f t="shared" si="23"/>
        <v>-0.65142522984779472</v>
      </c>
      <c r="U26" t="str">
        <f t="shared" si="12"/>
        <v/>
      </c>
      <c r="V26" t="str">
        <f t="shared" si="13"/>
        <v/>
      </c>
      <c r="W26">
        <f t="shared" si="14"/>
        <v>0.52745726034456264</v>
      </c>
      <c r="X26">
        <f>xcurrenta</f>
        <v>11.974350877363804</v>
      </c>
      <c r="Y26">
        <f>ycurrenta</f>
        <v>-0.37686711168359627</v>
      </c>
      <c r="AA26">
        <f>xcurrenta</f>
        <v>11.974350877363804</v>
      </c>
      <c r="AB26">
        <f>ycurrenta</f>
        <v>-0.37686711168359627</v>
      </c>
      <c r="AE26" s="4">
        <f t="shared" ref="AE26:AF26" si="43">AE23</f>
        <v>8.8403063539368265</v>
      </c>
      <c r="AF26" s="4">
        <f t="shared" si="43"/>
        <v>4.7050442053059804E-2</v>
      </c>
      <c r="AG26">
        <f t="shared" si="42"/>
        <v>0.12566370614359171</v>
      </c>
      <c r="AH26">
        <f t="shared" si="40"/>
        <v>11.977920445252174</v>
      </c>
      <c r="AI26">
        <f t="shared" si="41"/>
        <v>0.36303511054614879</v>
      </c>
      <c r="AL26">
        <f t="shared" si="15"/>
        <v>10.797539856880913</v>
      </c>
      <c r="AM26">
        <f t="shared" si="16"/>
        <v>2.8413334864705773</v>
      </c>
      <c r="AX26">
        <f t="shared" si="36"/>
        <v>1.3351768777756621</v>
      </c>
      <c r="AY26">
        <f t="shared" si="28"/>
        <v>-8.0772071740751379</v>
      </c>
      <c r="AZ26">
        <f t="shared" si="29"/>
        <v>-0.75537326395909354</v>
      </c>
    </row>
    <row r="27" spans="1:52">
      <c r="A27">
        <f t="shared" si="18"/>
        <v>0</v>
      </c>
      <c r="B27">
        <f t="shared" si="24"/>
        <v>20</v>
      </c>
      <c r="C27">
        <f t="shared" si="19"/>
        <v>0.62831853071795873</v>
      </c>
      <c r="D27">
        <f t="shared" si="2"/>
        <v>5.2360679774997898</v>
      </c>
      <c r="E27">
        <f t="shared" si="3"/>
        <v>2.3819660112501051</v>
      </c>
      <c r="F27">
        <f t="shared" si="4"/>
        <v>1.4721359549995787</v>
      </c>
      <c r="G27">
        <f t="shared" si="5"/>
        <v>2.8001689857494783</v>
      </c>
      <c r="H27">
        <f t="shared" si="6"/>
        <v>1.1755705045849465</v>
      </c>
      <c r="I27">
        <f t="shared" si="7"/>
        <v>-8.3349946583665897</v>
      </c>
      <c r="J27">
        <f t="shared" si="8"/>
        <v>5.2360679774997898</v>
      </c>
      <c r="K27">
        <f t="shared" si="25"/>
        <v>9.8431978452126181</v>
      </c>
      <c r="L27">
        <f t="shared" si="9"/>
        <v>1.6180339887498947</v>
      </c>
      <c r="M27">
        <f t="shared" si="10"/>
        <v>-13.832815729997478</v>
      </c>
      <c r="N27">
        <f t="shared" si="11"/>
        <v>2.9061701120214436</v>
      </c>
      <c r="O27">
        <f t="shared" si="26"/>
        <v>-8.3251292528506701E-2</v>
      </c>
      <c r="P27">
        <f t="shared" si="31"/>
        <v>19.783434101893686</v>
      </c>
      <c r="Q27">
        <f t="shared" si="22"/>
        <v>3.7275475828480911</v>
      </c>
      <c r="R27">
        <f t="shared" si="32"/>
        <v>0.62831853071795873</v>
      </c>
      <c r="S27" t="str">
        <f t="shared" si="33"/>
        <v/>
      </c>
      <c r="T27">
        <f t="shared" si="23"/>
        <v>-0.62820291939166073</v>
      </c>
      <c r="U27" t="str">
        <f t="shared" si="12"/>
        <v/>
      </c>
      <c r="V27" t="str">
        <f t="shared" si="13"/>
        <v/>
      </c>
      <c r="W27">
        <f t="shared" si="14"/>
        <v>0.45492607368598925</v>
      </c>
      <c r="X27" s="4">
        <f t="shared" ref="X27:Y27" si="44">X26+X24</f>
        <v>8.8378699780548704</v>
      </c>
      <c r="Y27" s="4">
        <f t="shared" si="44"/>
        <v>5.0146921756545948E-2</v>
      </c>
      <c r="AA27" s="4">
        <f t="shared" ref="AA27:AB27" si="45">AA26+AA24</f>
        <v>8.8378699780548704</v>
      </c>
      <c r="AB27" s="4">
        <f t="shared" si="45"/>
        <v>5.0146921756545948E-2</v>
      </c>
      <c r="AG27">
        <f t="shared" si="42"/>
        <v>0.16755160819145562</v>
      </c>
      <c r="AH27">
        <f t="shared" si="40"/>
        <v>11.960523682224512</v>
      </c>
      <c r="AI27">
        <f t="shared" si="41"/>
        <v>0.48084575915976135</v>
      </c>
      <c r="AL27">
        <f t="shared" si="15"/>
        <v>10.944271909999159</v>
      </c>
      <c r="AM27">
        <f t="shared" si="16"/>
        <v>3.2491969623290653</v>
      </c>
      <c r="AX27">
        <f t="shared" si="36"/>
        <v>1.4137166941154069</v>
      </c>
      <c r="AY27">
        <f t="shared" si="28"/>
        <v>-8.0477035696984274</v>
      </c>
      <c r="AZ27">
        <f t="shared" si="29"/>
        <v>-0.76124189575189805</v>
      </c>
    </row>
    <row r="28" spans="1:52">
      <c r="A28">
        <f t="shared" si="18"/>
        <v>0</v>
      </c>
      <c r="B28">
        <f t="shared" si="24"/>
        <v>21</v>
      </c>
      <c r="C28">
        <f t="shared" si="19"/>
        <v>0.65973445725385671</v>
      </c>
      <c r="D28">
        <f t="shared" si="2"/>
        <v>5.3264805503461039</v>
      </c>
      <c r="E28">
        <f t="shared" si="3"/>
        <v>2.4196899752486196</v>
      </c>
      <c r="F28">
        <f t="shared" si="4"/>
        <v>1.2035048538370179</v>
      </c>
      <c r="G28">
        <f t="shared" si="5"/>
        <v>2.9660901069665506</v>
      </c>
      <c r="H28">
        <f t="shared" si="6"/>
        <v>1.2258141073059532</v>
      </c>
      <c r="I28">
        <f t="shared" si="7"/>
        <v>-8.7649887166482596</v>
      </c>
      <c r="J28">
        <f t="shared" si="8"/>
        <v>5.3264805503461048</v>
      </c>
      <c r="K28">
        <f t="shared" si="25"/>
        <v>10.256530712486882</v>
      </c>
      <c r="L28">
        <f t="shared" si="9"/>
        <v>1.5803100247513806</v>
      </c>
      <c r="M28">
        <f t="shared" si="10"/>
        <v>-13.526428395950024</v>
      </c>
      <c r="N28">
        <f t="shared" si="11"/>
        <v>2.8454088598052367</v>
      </c>
      <c r="O28">
        <f t="shared" si="26"/>
        <v>-6.9958932645217492E-2</v>
      </c>
      <c r="P28">
        <f t="shared" si="31"/>
        <v>22.903623478890964</v>
      </c>
      <c r="Q28">
        <f t="shared" si="22"/>
        <v>4.0367807632315991</v>
      </c>
      <c r="R28">
        <f t="shared" si="32"/>
        <v>0.65973445725385671</v>
      </c>
      <c r="S28" t="str">
        <f t="shared" si="33"/>
        <v/>
      </c>
      <c r="T28">
        <f t="shared" si="23"/>
        <v>-0.60769964714603264</v>
      </c>
      <c r="U28" t="str">
        <f t="shared" si="12"/>
        <v/>
      </c>
      <c r="V28" t="str">
        <f t="shared" si="13"/>
        <v/>
      </c>
      <c r="W28">
        <f t="shared" si="14"/>
        <v>0.39295092360799661</v>
      </c>
      <c r="X28" s="6">
        <f>-1/20*Y24+18/20*X24+X26</f>
        <v>9.1301673663137564</v>
      </c>
      <c r="Y28" s="6">
        <f>1/20*X24+18/20*Y24+Y26</f>
        <v>-0.14937852655291495</v>
      </c>
      <c r="AA28" s="6">
        <f>-1/20*AB24+18/20*AA24+AA26</f>
        <v>9.1301673663137564</v>
      </c>
      <c r="AB28" s="6">
        <f>1/20*AA24+18/20*AB24+AB26</f>
        <v>-0.14937852655291495</v>
      </c>
      <c r="AG28">
        <f t="shared" si="42"/>
        <v>0.20943951023931953</v>
      </c>
      <c r="AH28">
        <f t="shared" si="40"/>
        <v>11.9382087811868</v>
      </c>
      <c r="AI28">
        <f t="shared" si="41"/>
        <v>0.59782456699382092</v>
      </c>
      <c r="AL28">
        <f t="shared" si="15"/>
        <v>11.070451711047408</v>
      </c>
      <c r="AM28">
        <f t="shared" si="16"/>
        <v>3.6838661410997955</v>
      </c>
      <c r="AX28">
        <f t="shared" si="36"/>
        <v>1.4922565104551517</v>
      </c>
      <c r="AY28">
        <f t="shared" si="28"/>
        <v>-8.0178304675440568</v>
      </c>
      <c r="AZ28">
        <f t="shared" si="29"/>
        <v>-0.76477761039133318</v>
      </c>
    </row>
    <row r="29" spans="1:52">
      <c r="A29">
        <f t="shared" si="18"/>
        <v>0</v>
      </c>
      <c r="B29">
        <f t="shared" si="24"/>
        <v>22</v>
      </c>
      <c r="C29">
        <f t="shared" si="19"/>
        <v>0.69115038378975469</v>
      </c>
      <c r="D29">
        <f t="shared" si="2"/>
        <v>5.4145806838634156</v>
      </c>
      <c r="E29">
        <f t="shared" si="3"/>
        <v>2.4589735144484219</v>
      </c>
      <c r="F29">
        <f t="shared" si="4"/>
        <v>0.92153137933764762</v>
      </c>
      <c r="G29">
        <f t="shared" si="5"/>
        <v>3.1348174165321416</v>
      </c>
      <c r="H29">
        <f t="shared" si="6"/>
        <v>1.2748479794973797</v>
      </c>
      <c r="I29">
        <f t="shared" si="7"/>
        <v>-9.1839079518984619</v>
      </c>
      <c r="J29">
        <f t="shared" si="8"/>
        <v>5.4145806838634165</v>
      </c>
      <c r="K29">
        <f t="shared" si="25"/>
        <v>10.661231132050867</v>
      </c>
      <c r="L29">
        <f t="shared" si="9"/>
        <v>1.5410264855515783</v>
      </c>
      <c r="M29">
        <f t="shared" si="10"/>
        <v>-13.126741715022483</v>
      </c>
      <c r="N29">
        <f t="shared" si="11"/>
        <v>2.7589060878399914</v>
      </c>
      <c r="O29">
        <f t="shared" si="26"/>
        <v>-5.9046899293383158E-2</v>
      </c>
      <c r="P29">
        <f t="shared" si="31"/>
        <v>26.493687726161514</v>
      </c>
      <c r="Q29">
        <f t="shared" si="22"/>
        <v>4.3589991786082676</v>
      </c>
      <c r="R29">
        <f t="shared" si="32"/>
        <v>0.69115038378975469</v>
      </c>
      <c r="S29" t="str">
        <f t="shared" si="33"/>
        <v/>
      </c>
      <c r="T29">
        <f t="shared" si="23"/>
        <v>-0.58957262117856213</v>
      </c>
      <c r="U29" t="str">
        <f t="shared" si="12"/>
        <v/>
      </c>
      <c r="V29" t="str">
        <f t="shared" si="13"/>
        <v/>
      </c>
      <c r="W29">
        <f t="shared" si="14"/>
        <v>0.33970355856171885</v>
      </c>
      <c r="X29" s="6">
        <f>1/20*Y24+18/20*X24+X26</f>
        <v>9.1728687696577715</v>
      </c>
      <c r="Y29" s="6">
        <f>-1/20*X24+18/20*Y24+Y26</f>
        <v>0.16426956337797843</v>
      </c>
      <c r="AA29" s="6">
        <f>1/20*AB24+18/20*AA24+AA26</f>
        <v>9.1728687696577715</v>
      </c>
      <c r="AB29" s="6">
        <f>-1/20*AA24+18/20*AB24+AB26</f>
        <v>0.16426956337797843</v>
      </c>
      <c r="AG29">
        <f t="shared" si="42"/>
        <v>0.25132741228718342</v>
      </c>
      <c r="AH29">
        <f t="shared" si="40"/>
        <v>11.911014890058112</v>
      </c>
      <c r="AI29">
        <f t="shared" si="41"/>
        <v>0.7137663134697203</v>
      </c>
      <c r="AL29">
        <f t="shared" si="15"/>
        <v>11.173173609716333</v>
      </c>
      <c r="AM29">
        <f t="shared" si="16"/>
        <v>4.1438611568088248</v>
      </c>
      <c r="AX29">
        <f t="shared" si="36"/>
        <v>1.5707963267948966</v>
      </c>
      <c r="AY29">
        <f t="shared" si="28"/>
        <v>-7.9877720452206216</v>
      </c>
      <c r="AZ29">
        <f t="shared" si="29"/>
        <v>-0.76595860902090274</v>
      </c>
    </row>
    <row r="30" spans="1:52">
      <c r="A30">
        <f t="shared" si="18"/>
        <v>0</v>
      </c>
      <c r="B30">
        <f t="shared" si="24"/>
        <v>23</v>
      </c>
      <c r="C30">
        <f t="shared" si="19"/>
        <v>0.72256631032565266</v>
      </c>
      <c r="D30">
        <f t="shared" si="2"/>
        <v>5.4995556227864597</v>
      </c>
      <c r="E30">
        <f t="shared" si="3"/>
        <v>2.4997778607390813</v>
      </c>
      <c r="F30">
        <f t="shared" si="4"/>
        <v>0.62661048495777405</v>
      </c>
      <c r="G30">
        <f t="shared" si="5"/>
        <v>3.3062655199602609</v>
      </c>
      <c r="H30">
        <f t="shared" si="6"/>
        <v>1.3226237306473041</v>
      </c>
      <c r="I30">
        <f t="shared" si="7"/>
        <v>-9.5887280447369729</v>
      </c>
      <c r="J30">
        <f t="shared" si="8"/>
        <v>5.4995556227864597</v>
      </c>
      <c r="K30">
        <f t="shared" si="25"/>
        <v>11.053905082098701</v>
      </c>
      <c r="L30">
        <f t="shared" si="9"/>
        <v>1.5002221392609187</v>
      </c>
      <c r="M30">
        <f t="shared" si="10"/>
        <v>-12.627942136135164</v>
      </c>
      <c r="N30">
        <f t="shared" si="11"/>
        <v>2.6464226879266062</v>
      </c>
      <c r="O30">
        <f t="shared" si="26"/>
        <v>-4.9989886101056986E-2</v>
      </c>
      <c r="P30">
        <f t="shared" si="31"/>
        <v>30.646581786813833</v>
      </c>
      <c r="Q30">
        <f t="shared" si="22"/>
        <v>4.6939316326350058</v>
      </c>
      <c r="R30">
        <f t="shared" si="32"/>
        <v>0.72256631032565266</v>
      </c>
      <c r="S30" t="str">
        <f t="shared" si="33"/>
        <v/>
      </c>
      <c r="T30">
        <f t="shared" si="23"/>
        <v>-0.57354381072524385</v>
      </c>
      <c r="U30" t="str">
        <f t="shared" si="12"/>
        <v/>
      </c>
      <c r="V30" t="str">
        <f t="shared" si="13"/>
        <v/>
      </c>
      <c r="W30">
        <f t="shared" si="14"/>
        <v>0.29367059800034173</v>
      </c>
      <c r="X30" s="4">
        <f t="shared" ref="X30:Y30" si="46">X27</f>
        <v>8.8378699780548704</v>
      </c>
      <c r="Y30" s="4">
        <f t="shared" si="46"/>
        <v>5.0146921756545948E-2</v>
      </c>
      <c r="AA30" s="4">
        <f t="shared" ref="AA30:AB30" si="47">AA27</f>
        <v>8.8378699780548704</v>
      </c>
      <c r="AB30" s="4">
        <f t="shared" si="47"/>
        <v>5.0146921756545948E-2</v>
      </c>
      <c r="AG30">
        <f t="shared" si="42"/>
        <v>0.29321531433504733</v>
      </c>
      <c r="AH30">
        <f t="shared" si="40"/>
        <v>11.878989716164032</v>
      </c>
      <c r="AI30">
        <f t="shared" si="41"/>
        <v>0.8284675973668707</v>
      </c>
      <c r="AL30">
        <f t="shared" si="15"/>
        <v>11.249666346974038</v>
      </c>
      <c r="AM30">
        <f t="shared" si="16"/>
        <v>4.6274200867855786</v>
      </c>
      <c r="AX30">
        <f t="shared" si="36"/>
        <v>1.6493361431346414</v>
      </c>
      <c r="AY30">
        <f t="shared" si="28"/>
        <v>-7.9577136228971872</v>
      </c>
      <c r="AZ30">
        <f t="shared" si="29"/>
        <v>-0.76477761039133318</v>
      </c>
    </row>
    <row r="31" spans="1:52">
      <c r="A31">
        <f t="shared" si="18"/>
        <v>0</v>
      </c>
      <c r="B31">
        <f t="shared" si="24"/>
        <v>24</v>
      </c>
      <c r="C31">
        <f t="shared" si="19"/>
        <v>0.75398223686155064</v>
      </c>
      <c r="D31">
        <f t="shared" si="2"/>
        <v>5.5805869412540394</v>
      </c>
      <c r="E31">
        <f t="shared" si="3"/>
        <v>2.5420627451571773</v>
      </c>
      <c r="F31">
        <f t="shared" si="4"/>
        <v>0.31923488088906082</v>
      </c>
      <c r="G31">
        <f t="shared" si="5"/>
        <v>3.4803233905729676</v>
      </c>
      <c r="H31">
        <f t="shared" si="6"/>
        <v>1.3690942118573777</v>
      </c>
      <c r="I31">
        <f t="shared" si="7"/>
        <v>-9.976253986340236</v>
      </c>
      <c r="J31">
        <f t="shared" si="8"/>
        <v>5.5805869412540394</v>
      </c>
      <c r="K31">
        <f t="shared" si="25"/>
        <v>11.431036445085134</v>
      </c>
      <c r="L31">
        <f t="shared" si="9"/>
        <v>1.4579372548428227</v>
      </c>
      <c r="M31">
        <f t="shared" si="10"/>
        <v>-12.024991185571615</v>
      </c>
      <c r="N31">
        <f t="shared" si="11"/>
        <v>2.5078369799966613</v>
      </c>
      <c r="O31">
        <f t="shared" si="26"/>
        <v>-4.238894415210466E-2</v>
      </c>
      <c r="P31">
        <f t="shared" si="31"/>
        <v>35.489651694395889</v>
      </c>
      <c r="Q31">
        <f t="shared" si="22"/>
        <v>5.0412003026290071</v>
      </c>
      <c r="R31">
        <f t="shared" si="32"/>
        <v>0.75398223686155064</v>
      </c>
      <c r="S31" t="str">
        <f t="shared" si="33"/>
        <v/>
      </c>
      <c r="T31">
        <f t="shared" si="23"/>
        <v>-0.55938701529603541</v>
      </c>
      <c r="U31" t="str">
        <f t="shared" si="12"/>
        <v/>
      </c>
      <c r="V31" t="str">
        <f t="shared" si="13"/>
        <v/>
      </c>
      <c r="W31">
        <f t="shared" si="14"/>
        <v>0.25359505011488109</v>
      </c>
      <c r="AG31">
        <f t="shared" si="42"/>
        <v>0.33510321638291124</v>
      </c>
      <c r="AH31">
        <f t="shared" si="40"/>
        <v>11.842189442541802</v>
      </c>
      <c r="AI31">
        <f t="shared" si="41"/>
        <v>0.94172719365755864</v>
      </c>
      <c r="AL31">
        <f t="shared" si="15"/>
        <v>11.297319488051698</v>
      </c>
      <c r="AM31">
        <f t="shared" si="16"/>
        <v>5.1325123000411113</v>
      </c>
      <c r="AX31">
        <f t="shared" si="36"/>
        <v>1.7278759594743862</v>
      </c>
      <c r="AY31">
        <f t="shared" si="28"/>
        <v>-7.9278405207428158</v>
      </c>
      <c r="AZ31">
        <f t="shared" si="29"/>
        <v>-0.76124189575189805</v>
      </c>
    </row>
    <row r="32" spans="1:52">
      <c r="A32">
        <f t="shared" si="18"/>
        <v>0</v>
      </c>
      <c r="B32">
        <f t="shared" si="24"/>
        <v>25</v>
      </c>
      <c r="C32">
        <f t="shared" si="19"/>
        <v>0.78539816339744861</v>
      </c>
      <c r="D32">
        <f t="shared" si="2"/>
        <v>5.6568542494923815</v>
      </c>
      <c r="E32">
        <f t="shared" si="3"/>
        <v>2.5857864376269051</v>
      </c>
      <c r="F32">
        <f t="shared" si="4"/>
        <v>-3.1281623419019948E-15</v>
      </c>
      <c r="G32">
        <f t="shared" si="5"/>
        <v>3.656854249492381</v>
      </c>
      <c r="H32">
        <f t="shared" si="6"/>
        <v>1.4142135623730954</v>
      </c>
      <c r="I32">
        <f t="shared" si="7"/>
        <v>-10.343145750507622</v>
      </c>
      <c r="J32">
        <f t="shared" si="8"/>
        <v>5.6568542494923806</v>
      </c>
      <c r="K32">
        <f t="shared" si="25"/>
        <v>11.789006065663207</v>
      </c>
      <c r="L32">
        <f t="shared" si="9"/>
        <v>1.4142135623730947</v>
      </c>
      <c r="M32">
        <f t="shared" si="10"/>
        <v>-11.313708498984752</v>
      </c>
      <c r="N32">
        <f t="shared" si="11"/>
        <v>2.343145750507619</v>
      </c>
      <c r="O32">
        <f t="shared" si="26"/>
        <v>-3.5936651988070792E-2</v>
      </c>
      <c r="P32">
        <f t="shared" si="31"/>
        <v>41.203681907028042</v>
      </c>
      <c r="Q32">
        <f t="shared" si="22"/>
        <v>5.4003169038169734</v>
      </c>
      <c r="R32">
        <f t="shared" si="32"/>
        <v>0.78539816339744861</v>
      </c>
      <c r="S32" t="str">
        <f t="shared" si="33"/>
        <v/>
      </c>
      <c r="T32">
        <f t="shared" si="23"/>
        <v>-0.54691816067802712</v>
      </c>
      <c r="U32" t="str">
        <f t="shared" si="12"/>
        <v/>
      </c>
      <c r="V32" t="str">
        <f t="shared" si="13"/>
        <v/>
      </c>
      <c r="W32">
        <f t="shared" si="14"/>
        <v>0.21842708183961795</v>
      </c>
      <c r="AG32">
        <f t="shared" si="42"/>
        <v>0.37699111843077515</v>
      </c>
      <c r="AH32">
        <f t="shared" si="40"/>
        <v>11.800678629376167</v>
      </c>
      <c r="AI32">
        <f t="shared" si="41"/>
        <v>1.0533464065240201</v>
      </c>
      <c r="AL32">
        <f t="shared" si="15"/>
        <v>11.313708498984759</v>
      </c>
      <c r="AM32">
        <f t="shared" si="16"/>
        <v>5.6568542494923841</v>
      </c>
      <c r="AX32">
        <f t="shared" si="36"/>
        <v>1.806415775814131</v>
      </c>
      <c r="AY32">
        <f t="shared" si="28"/>
        <v>-7.8983369163661052</v>
      </c>
      <c r="AZ32">
        <f t="shared" si="29"/>
        <v>-0.75537326395909354</v>
      </c>
    </row>
    <row r="33" spans="1:52">
      <c r="A33">
        <f t="shared" si="18"/>
        <v>0</v>
      </c>
      <c r="B33">
        <f t="shared" si="24"/>
        <v>26</v>
      </c>
      <c r="C33">
        <f t="shared" si="19"/>
        <v>0.81681408993334659</v>
      </c>
      <c r="D33">
        <f t="shared" si="2"/>
        <v>5.7275389255467637</v>
      </c>
      <c r="E33">
        <f t="shared" si="3"/>
        <v>2.6309057881426234</v>
      </c>
      <c r="F33">
        <f t="shared" si="4"/>
        <v>-0.33039188254030966</v>
      </c>
      <c r="G33">
        <f t="shared" si="5"/>
        <v>3.8356955625147515</v>
      </c>
      <c r="H33">
        <f t="shared" si="6"/>
        <v>1.4579372548428235</v>
      </c>
      <c r="I33">
        <f t="shared" si="7"/>
        <v>-10.685946461517387</v>
      </c>
      <c r="J33">
        <f t="shared" si="8"/>
        <v>5.7275389255467637</v>
      </c>
      <c r="K33">
        <f t="shared" si="25"/>
        <v>12.124114562394622</v>
      </c>
      <c r="L33">
        <f t="shared" si="9"/>
        <v>1.3690942118573768</v>
      </c>
      <c r="M33">
        <f t="shared" si="10"/>
        <v>-10.490847533168791</v>
      </c>
      <c r="N33">
        <f t="shared" si="11"/>
        <v>2.1524648080548774</v>
      </c>
      <c r="O33">
        <f t="shared" si="26"/>
        <v>-3.039250457645452E-2</v>
      </c>
      <c r="P33">
        <f t="shared" si="31"/>
        <v>48.055668338813668</v>
      </c>
      <c r="Q33">
        <f t="shared" si="22"/>
        <v>5.7706794523071041</v>
      </c>
      <c r="R33">
        <f t="shared" si="32"/>
        <v>0.81681408993334659</v>
      </c>
      <c r="S33" t="str">
        <f t="shared" si="33"/>
        <v/>
      </c>
      <c r="T33">
        <f t="shared" si="23"/>
        <v>-0.53598798629330413</v>
      </c>
      <c r="U33" t="str">
        <f t="shared" si="12"/>
        <v/>
      </c>
      <c r="V33" t="str">
        <f t="shared" si="13"/>
        <v/>
      </c>
      <c r="W33">
        <f t="shared" si="14"/>
        <v>0.18728279745369533</v>
      </c>
      <c r="AG33">
        <f t="shared" si="42"/>
        <v>0.41887902047863906</v>
      </c>
      <c r="AH33">
        <f t="shared" si="40"/>
        <v>11.75453010073889</v>
      </c>
      <c r="AI33">
        <f t="shared" si="41"/>
        <v>1.1631294179384246</v>
      </c>
      <c r="AL33">
        <f t="shared" si="15"/>
        <v>11.296618242247421</v>
      </c>
      <c r="AM33">
        <f t="shared" si="16"/>
        <v>6.1979275700621859</v>
      </c>
      <c r="AX33">
        <f t="shared" si="36"/>
        <v>1.8849555921538759</v>
      </c>
      <c r="AY33">
        <f t="shared" si="28"/>
        <v>-7.8693847092989806</v>
      </c>
      <c r="AZ33">
        <f t="shared" si="29"/>
        <v>-0.74720789707944069</v>
      </c>
    </row>
    <row r="34" spans="1:52">
      <c r="A34">
        <f t="shared" si="18"/>
        <v>0</v>
      </c>
      <c r="B34">
        <f t="shared" si="24"/>
        <v>27</v>
      </c>
      <c r="C34">
        <f t="shared" si="19"/>
        <v>0.84823001646924456</v>
      </c>
      <c r="D34">
        <f t="shared" si="2"/>
        <v>5.7918278568464325</v>
      </c>
      <c r="E34">
        <f t="shared" si="3"/>
        <v>2.6773762693526968</v>
      </c>
      <c r="F34">
        <f t="shared" si="4"/>
        <v>-0.67112845061261828</v>
      </c>
      <c r="G34">
        <f t="shared" si="5"/>
        <v>4.0166591544147225</v>
      </c>
      <c r="H34">
        <f t="shared" si="6"/>
        <v>1.5002221392609196</v>
      </c>
      <c r="I34">
        <f t="shared" si="7"/>
        <v>-11.001112814657947</v>
      </c>
      <c r="J34">
        <f t="shared" si="8"/>
        <v>5.7918278568464334</v>
      </c>
      <c r="K34">
        <f t="shared" si="25"/>
        <v>12.432608458572709</v>
      </c>
      <c r="L34">
        <f t="shared" si="9"/>
        <v>1.3226237306473032</v>
      </c>
      <c r="M34">
        <f t="shared" si="10"/>
        <v>-9.554163132237063</v>
      </c>
      <c r="N34">
        <f t="shared" si="11"/>
        <v>1.9360290534721445</v>
      </c>
      <c r="O34">
        <f t="shared" si="26"/>
        <v>-2.5565188581326986E-2</v>
      </c>
      <c r="P34">
        <f t="shared" si="31"/>
        <v>56.458315216196958</v>
      </c>
      <c r="Q34">
        <f t="shared" si="22"/>
        <v>6.1515697447121038</v>
      </c>
      <c r="R34">
        <f t="shared" si="32"/>
        <v>0.84823001646924456</v>
      </c>
      <c r="S34" t="str">
        <f t="shared" si="33"/>
        <v/>
      </c>
      <c r="T34">
        <f t="shared" si="23"/>
        <v>-0.5264765441846363</v>
      </c>
      <c r="U34" t="str">
        <f t="shared" si="12"/>
        <v/>
      </c>
      <c r="V34" t="str">
        <f t="shared" si="13"/>
        <v/>
      </c>
      <c r="W34">
        <f t="shared" si="14"/>
        <v>0.15940964524952825</v>
      </c>
      <c r="AG34">
        <f t="shared" si="42"/>
        <v>0.46076692252650298</v>
      </c>
      <c r="AH34">
        <f t="shared" si="40"/>
        <v>11.703824816830579</v>
      </c>
      <c r="AI34">
        <f t="shared" si="41"/>
        <v>1.2708836311942333</v>
      </c>
      <c r="AL34">
        <f t="shared" si="15"/>
        <v>11.244064680982069</v>
      </c>
      <c r="AM34">
        <f t="shared" si="16"/>
        <v>6.7529993241569999</v>
      </c>
      <c r="AX34">
        <f t="shared" si="36"/>
        <v>1.9634954084936207</v>
      </c>
      <c r="AY34">
        <f t="shared" si="28"/>
        <v>-7.8411623995255963</v>
      </c>
      <c r="AZ34">
        <f t="shared" si="29"/>
        <v>-0.73679613731501237</v>
      </c>
    </row>
    <row r="35" spans="1:52">
      <c r="A35">
        <f t="shared" si="18"/>
        <v>0</v>
      </c>
      <c r="B35">
        <f t="shared" si="24"/>
        <v>28</v>
      </c>
      <c r="C35">
        <f t="shared" si="19"/>
        <v>0.87964594300514254</v>
      </c>
      <c r="D35">
        <f t="shared" si="2"/>
        <v>5.8489171763324173</v>
      </c>
      <c r="E35">
        <f t="shared" si="3"/>
        <v>2.7251520205026214</v>
      </c>
      <c r="F35">
        <f t="shared" si="4"/>
        <v>-1.0212851360954542</v>
      </c>
      <c r="G35">
        <f t="shared" si="5"/>
        <v>4.199531440748939</v>
      </c>
      <c r="H35">
        <f t="shared" si="6"/>
        <v>1.541026485551579</v>
      </c>
      <c r="I35">
        <f t="shared" si="7"/>
        <v>-11.285047481497154</v>
      </c>
      <c r="J35">
        <f t="shared" si="8"/>
        <v>5.8489171763324173</v>
      </c>
      <c r="K35">
        <f t="shared" si="25"/>
        <v>12.710709216847093</v>
      </c>
      <c r="L35">
        <f t="shared" si="9"/>
        <v>1.2748479794973788</v>
      </c>
      <c r="M35">
        <f t="shared" si="10"/>
        <v>-8.5024701945489607</v>
      </c>
      <c r="N35">
        <f t="shared" si="11"/>
        <v>1.6941920636231922</v>
      </c>
      <c r="O35">
        <f t="shared" si="26"/>
        <v>-2.1299542198723851E-2</v>
      </c>
      <c r="P35">
        <f t="shared" si="31"/>
        <v>67.08553835190699</v>
      </c>
      <c r="Q35">
        <f t="shared" si="22"/>
        <v>6.5421516586962074</v>
      </c>
      <c r="R35">
        <f t="shared" si="32"/>
        <v>0.87964594300514254</v>
      </c>
      <c r="S35" t="str">
        <f t="shared" si="33"/>
        <v/>
      </c>
      <c r="T35">
        <f t="shared" si="23"/>
        <v>-0.5182891065298787</v>
      </c>
      <c r="U35" t="str">
        <f t="shared" si="12"/>
        <v/>
      </c>
      <c r="V35" t="str">
        <f t="shared" si="13"/>
        <v/>
      </c>
      <c r="W35">
        <f t="shared" si="14"/>
        <v>0.13415708096116313</v>
      </c>
      <c r="AG35">
        <f t="shared" si="42"/>
        <v>0.50265482457436683</v>
      </c>
      <c r="AH35">
        <f t="shared" si="40"/>
        <v>11.648651731948979</v>
      </c>
      <c r="AI35">
        <f t="shared" si="41"/>
        <v>1.3764200087862672</v>
      </c>
      <c r="AL35">
        <f t="shared" si="15"/>
        <v>11.154314597159731</v>
      </c>
      <c r="AM35">
        <f t="shared" si="16"/>
        <v>7.3191442169026173</v>
      </c>
      <c r="AX35">
        <f t="shared" si="36"/>
        <v>2.0420352248333655</v>
      </c>
      <c r="AY35">
        <f t="shared" si="28"/>
        <v>-7.8138439869705767</v>
      </c>
      <c r="AZ35">
        <f t="shared" si="29"/>
        <v>-0.72420217662701791</v>
      </c>
    </row>
    <row r="36" spans="1:52">
      <c r="A36">
        <f t="shared" si="18"/>
        <v>0</v>
      </c>
      <c r="B36">
        <f t="shared" si="24"/>
        <v>29</v>
      </c>
      <c r="C36">
        <f t="shared" si="19"/>
        <v>0.91106186954104051</v>
      </c>
      <c r="D36">
        <f t="shared" si="2"/>
        <v>5.8980159778832322</v>
      </c>
      <c r="E36">
        <f t="shared" si="3"/>
        <v>2.7741858926940477</v>
      </c>
      <c r="F36">
        <f t="shared" si="4"/>
        <v>-1.3798239532568344</v>
      </c>
      <c r="G36">
        <f t="shared" si="5"/>
        <v>4.3840737767482629</v>
      </c>
      <c r="H36">
        <f t="shared" si="6"/>
        <v>1.5803100247513813</v>
      </c>
      <c r="I36">
        <f t="shared" si="7"/>
        <v>-11.534133209498037</v>
      </c>
      <c r="J36">
        <f t="shared" si="8"/>
        <v>5.8980159778832313</v>
      </c>
      <c r="K36">
        <f t="shared" si="25"/>
        <v>12.954644779761866</v>
      </c>
      <c r="L36">
        <f t="shared" si="9"/>
        <v>1.2258141073059523</v>
      </c>
      <c r="M36">
        <f t="shared" si="10"/>
        <v>-7.3356927657303359</v>
      </c>
      <c r="N36">
        <f t="shared" si="11"/>
        <v>1.4274251900235226</v>
      </c>
      <c r="O36">
        <f t="shared" si="26"/>
        <v>-1.7466706868641938E-2</v>
      </c>
      <c r="P36">
        <f t="shared" si="31"/>
        <v>81.116762068065199</v>
      </c>
      <c r="Q36">
        <f t="shared" si="22"/>
        <v>6.9414703656718366</v>
      </c>
      <c r="R36">
        <f t="shared" si="32"/>
        <v>0.91106186954104051</v>
      </c>
      <c r="S36" t="str">
        <f t="shared" si="33"/>
        <v/>
      </c>
      <c r="T36">
        <f t="shared" si="23"/>
        <v>-0.51135320450663602</v>
      </c>
      <c r="U36" t="str">
        <f t="shared" si="12"/>
        <v/>
      </c>
      <c r="V36" t="str">
        <f t="shared" si="13"/>
        <v/>
      </c>
      <c r="W36">
        <f t="shared" si="14"/>
        <v>0.11095117421536237</v>
      </c>
      <c r="AG36">
        <f t="shared" si="42"/>
        <v>0.54454272662223069</v>
      </c>
      <c r="AH36">
        <f t="shared" si="40"/>
        <v>11.589107638432912</v>
      </c>
      <c r="AI36">
        <f t="shared" si="41"/>
        <v>1.4795534040467282</v>
      </c>
      <c r="AL36">
        <f t="shared" si="15"/>
        <v>11.02590314657164</v>
      </c>
      <c r="AM36">
        <f t="shared" si="16"/>
        <v>7.8932685859691709</v>
      </c>
      <c r="AX36">
        <f t="shared" si="36"/>
        <v>2.1205750411731104</v>
      </c>
      <c r="AY36">
        <f t="shared" si="28"/>
        <v>-7.7875978987316179</v>
      </c>
      <c r="AZ36">
        <f t="shared" si="29"/>
        <v>-0.70950366097101547</v>
      </c>
    </row>
    <row r="37" spans="1:52">
      <c r="A37">
        <f t="shared" si="18"/>
        <v>0</v>
      </c>
      <c r="B37">
        <f t="shared" si="24"/>
        <v>30</v>
      </c>
      <c r="C37">
        <f t="shared" si="19"/>
        <v>0.94247779607693849</v>
      </c>
      <c r="D37">
        <f t="shared" si="2"/>
        <v>5.9383499958395749</v>
      </c>
      <c r="E37">
        <f t="shared" si="3"/>
        <v>2.8244294954150546</v>
      </c>
      <c r="F37">
        <f t="shared" si="4"/>
        <v>-1.7455934269942246</v>
      </c>
      <c r="G37">
        <f t="shared" si="5"/>
        <v>4.570022922409275</v>
      </c>
      <c r="H37">
        <f t="shared" si="6"/>
        <v>1.6180339887498953</v>
      </c>
      <c r="I37">
        <f t="shared" si="7"/>
        <v>-11.74476830572288</v>
      </c>
      <c r="J37">
        <f t="shared" si="8"/>
        <v>5.9383499958395749</v>
      </c>
      <c r="K37">
        <f t="shared" si="25"/>
        <v>13.16068323561511</v>
      </c>
      <c r="L37">
        <f t="shared" si="9"/>
        <v>1.1755705045849454</v>
      </c>
      <c r="M37">
        <f t="shared" si="10"/>
        <v>-6.0549029687294764</v>
      </c>
      <c r="N37">
        <f t="shared" si="11"/>
        <v>1.1363161753616442</v>
      </c>
      <c r="O37">
        <f t="shared" si="26"/>
        <v>-1.39564244922932E-2</v>
      </c>
      <c r="P37">
        <f t="shared" si="31"/>
        <v>100.81560886656683</v>
      </c>
      <c r="Q37">
        <f t="shared" si="22"/>
        <v>7.3484525343714893</v>
      </c>
      <c r="R37">
        <f t="shared" si="32"/>
        <v>0.94247779607693849</v>
      </c>
      <c r="S37" t="str">
        <f t="shared" si="33"/>
        <v/>
      </c>
      <c r="T37">
        <f t="shared" si="23"/>
        <v>-0.50561661509712297</v>
      </c>
      <c r="U37" t="str">
        <f t="shared" si="12"/>
        <v/>
      </c>
      <c r="V37" t="str">
        <f t="shared" si="13"/>
        <v/>
      </c>
      <c r="W37">
        <f t="shared" si="14"/>
        <v>8.9271890545360208E-2</v>
      </c>
      <c r="AG37">
        <f t="shared" si="42"/>
        <v>0.58643062867009454</v>
      </c>
      <c r="AH37">
        <f t="shared" si="40"/>
        <v>11.525296996855623</v>
      </c>
      <c r="AI37">
        <f t="shared" si="41"/>
        <v>1.5801028859553663</v>
      </c>
      <c r="AL37">
        <f t="shared" si="15"/>
        <v>10.857649092690288</v>
      </c>
      <c r="AM37">
        <f t="shared" si="16"/>
        <v>8.4721359549995885</v>
      </c>
      <c r="AX37">
        <f t="shared" si="36"/>
        <v>2.1991148575128552</v>
      </c>
      <c r="AY37">
        <f t="shared" si="28"/>
        <v>-7.7625859506704211</v>
      </c>
      <c r="AZ37">
        <f t="shared" si="29"/>
        <v>-0.69279121158377699</v>
      </c>
    </row>
    <row r="38" spans="1:52">
      <c r="A38">
        <f t="shared" si="18"/>
        <v>0</v>
      </c>
      <c r="B38">
        <f t="shared" si="24"/>
        <v>31</v>
      </c>
      <c r="C38">
        <f t="shared" si="19"/>
        <v>0.97389372261283647</v>
      </c>
      <c r="D38">
        <f t="shared" si="2"/>
        <v>5.9691652335557572</v>
      </c>
      <c r="E38">
        <f t="shared" si="3"/>
        <v>2.8758332442957397</v>
      </c>
      <c r="F38">
        <f t="shared" si="4"/>
        <v>-2.1173296533041968</v>
      </c>
      <c r="G38">
        <f t="shared" si="5"/>
        <v>4.7570916224199955</v>
      </c>
      <c r="H38">
        <f t="shared" si="6"/>
        <v>1.6541611485491243</v>
      </c>
      <c r="I38">
        <f t="shared" si="7"/>
        <v>-11.913403177283646</v>
      </c>
      <c r="J38">
        <f t="shared" si="8"/>
        <v>5.9691652335557572</v>
      </c>
      <c r="K38">
        <f t="shared" si="25"/>
        <v>13.325168248468866</v>
      </c>
      <c r="L38">
        <f t="shared" si="9"/>
        <v>1.1241667557042603</v>
      </c>
      <c r="M38">
        <f t="shared" si="10"/>
        <v>-4.662349273283473</v>
      </c>
      <c r="N38">
        <f t="shared" si="11"/>
        <v>0.8215672929095108</v>
      </c>
      <c r="O38">
        <f t="shared" si="26"/>
        <v>-1.0670709733112464E-2</v>
      </c>
      <c r="P38">
        <f t="shared" si="31"/>
        <v>131.13459487454742</v>
      </c>
      <c r="Q38">
        <f t="shared" si="22"/>
        <v>7.761907592063797</v>
      </c>
      <c r="R38">
        <f t="shared" si="32"/>
        <v>0.97389372261283647</v>
      </c>
      <c r="S38" t="str">
        <f t="shared" si="33"/>
        <v/>
      </c>
      <c r="T38">
        <f t="shared" si="23"/>
        <v>-0.5010461867804239</v>
      </c>
      <c r="U38" t="str">
        <f t="shared" si="12"/>
        <v/>
      </c>
      <c r="V38" t="str">
        <f t="shared" si="13"/>
        <v/>
      </c>
      <c r="W38">
        <f t="shared" si="14"/>
        <v>6.8631774922628411E-2</v>
      </c>
      <c r="AG38">
        <f t="shared" si="42"/>
        <v>0.6283185307179584</v>
      </c>
      <c r="AH38">
        <f t="shared" si="40"/>
        <v>11.457331752765445</v>
      </c>
      <c r="AI38">
        <f t="shared" si="41"/>
        <v>1.6778920565539703</v>
      </c>
      <c r="AL38">
        <f t="shared" si="15"/>
        <v>10.648667581980552</v>
      </c>
      <c r="AM38">
        <f t="shared" si="16"/>
        <v>9.0523939257085821</v>
      </c>
      <c r="AX38">
        <f t="shared" si="36"/>
        <v>2.2776546738526</v>
      </c>
      <c r="AY38">
        <f t="shared" si="28"/>
        <v>-7.738962349764102</v>
      </c>
      <c r="AZ38">
        <f t="shared" si="29"/>
        <v>-0.674167866273228</v>
      </c>
    </row>
    <row r="39" spans="1:52">
      <c r="A39">
        <f t="shared" si="18"/>
        <v>0</v>
      </c>
      <c r="B39">
        <f t="shared" si="24"/>
        <v>32</v>
      </c>
      <c r="C39">
        <f t="shared" si="19"/>
        <v>1.0053096491487343</v>
      </c>
      <c r="D39">
        <f t="shared" si="2"/>
        <v>5.9897315260922639</v>
      </c>
      <c r="E39">
        <f t="shared" si="3"/>
        <v>2.9283464100420078</v>
      </c>
      <c r="F39">
        <f t="shared" si="4"/>
        <v>-2.4936585198496251</v>
      </c>
      <c r="G39">
        <f t="shared" si="5"/>
        <v>4.944969299084085</v>
      </c>
      <c r="H39">
        <f t="shared" si="6"/>
        <v>1.6886558510040306</v>
      </c>
      <c r="I39">
        <f t="shared" si="7"/>
        <v>-12.036577587066461</v>
      </c>
      <c r="J39">
        <f t="shared" si="8"/>
        <v>5.9897315260922639</v>
      </c>
      <c r="K39">
        <f t="shared" si="25"/>
        <v>13.444555915467577</v>
      </c>
      <c r="L39">
        <f t="shared" si="9"/>
        <v>1.0716535899579924</v>
      </c>
      <c r="M39">
        <f t="shared" si="10"/>
        <v>-3.1614737036202563</v>
      </c>
      <c r="N39">
        <f t="shared" si="11"/>
        <v>0.48399301571202891</v>
      </c>
      <c r="O39">
        <f t="shared" si="26"/>
        <v>-7.5182849692808622E-3</v>
      </c>
      <c r="P39">
        <f t="shared" si="31"/>
        <v>185.35808897767893</v>
      </c>
      <c r="Q39">
        <f t="shared" si="22"/>
        <v>8.180530098836174</v>
      </c>
      <c r="R39">
        <f t="shared" si="32"/>
        <v>1.0053096491487343</v>
      </c>
      <c r="S39" t="str">
        <f t="shared" si="33"/>
        <v/>
      </c>
      <c r="T39">
        <f t="shared" si="23"/>
        <v>-0.49762745953038579</v>
      </c>
      <c r="U39" t="str">
        <f t="shared" si="12"/>
        <v/>
      </c>
      <c r="V39" t="str">
        <f t="shared" si="13"/>
        <v/>
      </c>
      <c r="W39">
        <f t="shared" si="14"/>
        <v>4.855466545667609E-2</v>
      </c>
      <c r="AG39">
        <f t="shared" si="42"/>
        <v>0.67020643276582226</v>
      </c>
      <c r="AH39">
        <f t="shared" si="40"/>
        <v>11.38533114029525</v>
      </c>
      <c r="AI39">
        <f t="shared" si="41"/>
        <v>1.7727493604083266</v>
      </c>
      <c r="AL39">
        <f t="shared" si="15"/>
        <v>10.398380345005867</v>
      </c>
      <c r="AM39">
        <f t="shared" si="16"/>
        <v>9.6306021717669719</v>
      </c>
      <c r="AX39">
        <f t="shared" si="36"/>
        <v>2.3561944901923448</v>
      </c>
      <c r="AY39">
        <f t="shared" si="28"/>
        <v>-7.7168727433678912</v>
      </c>
      <c r="AZ39">
        <f t="shared" si="29"/>
        <v>-0.6537484441560989</v>
      </c>
    </row>
    <row r="40" spans="1:52">
      <c r="A40">
        <f t="shared" si="18"/>
        <v>0</v>
      </c>
      <c r="B40">
        <f t="shared" si="24"/>
        <v>33</v>
      </c>
      <c r="C40">
        <f t="shared" si="19"/>
        <v>1.0367255756846323</v>
      </c>
      <c r="D40">
        <f t="shared" si="2"/>
        <v>5.9993460224098314</v>
      </c>
      <c r="E40">
        <f t="shared" si="3"/>
        <v>2.9819171684992583</v>
      </c>
      <c r="F40">
        <f t="shared" si="4"/>
        <v>-2.8730991035830082</v>
      </c>
      <c r="G40">
        <f t="shared" si="5"/>
        <v>5.1333228559438249</v>
      </c>
      <c r="H40">
        <f t="shared" si="6"/>
        <v>1.7214840540078877</v>
      </c>
      <c r="I40">
        <f t="shared" si="7"/>
        <v>-12.11095827222516</v>
      </c>
      <c r="J40">
        <f t="shared" si="8"/>
        <v>5.9993460224098314</v>
      </c>
      <c r="K40">
        <f t="shared" si="25"/>
        <v>13.51545274743631</v>
      </c>
      <c r="L40">
        <f t="shared" si="9"/>
        <v>1.0180828315007417</v>
      </c>
      <c r="M40">
        <f t="shared" si="10"/>
        <v>-1.5569176838275069</v>
      </c>
      <c r="N40">
        <f t="shared" si="11"/>
        <v>0.12451722431935419</v>
      </c>
      <c r="O40">
        <f t="shared" si="26"/>
        <v>-4.4092318901885284E-3</v>
      </c>
      <c r="P40">
        <f t="shared" si="31"/>
        <v>315.20517007315976</v>
      </c>
      <c r="Q40">
        <f t="shared" si="22"/>
        <v>8.6029032797842753</v>
      </c>
      <c r="R40">
        <f t="shared" si="32"/>
        <v>1.0367255756846323</v>
      </c>
      <c r="S40" t="str">
        <f t="shared" si="33"/>
        <v/>
      </c>
      <c r="T40">
        <f t="shared" si="23"/>
        <v>-0.4953650972581185</v>
      </c>
      <c r="U40" t="str">
        <f t="shared" si="12"/>
        <v/>
      </c>
      <c r="V40" t="str">
        <f t="shared" si="13"/>
        <v/>
      </c>
      <c r="W40">
        <f t="shared" si="14"/>
        <v>2.8552831154105379E-2</v>
      </c>
      <c r="AG40">
        <f t="shared" si="42"/>
        <v>0.71209433481368611</v>
      </c>
      <c r="AH40">
        <f t="shared" si="40"/>
        <v>11.309421472985289</v>
      </c>
      <c r="AI40">
        <f t="shared" si="41"/>
        <v>1.8645083855747464</v>
      </c>
      <c r="AL40">
        <f t="shared" si="15"/>
        <v>10.106523230467378</v>
      </c>
      <c r="AM40">
        <f t="shared" si="16"/>
        <v>10.203261287734819</v>
      </c>
      <c r="AX40">
        <f t="shared" si="36"/>
        <v>2.4347343065320897</v>
      </c>
      <c r="AY40">
        <f t="shared" si="28"/>
        <v>-7.696453321250762</v>
      </c>
      <c r="AZ40">
        <f t="shared" si="29"/>
        <v>-0.63165883775988863</v>
      </c>
    </row>
    <row r="41" spans="1:52">
      <c r="A41">
        <f t="shared" si="18"/>
        <v>0</v>
      </c>
      <c r="B41">
        <f t="shared" si="24"/>
        <v>34</v>
      </c>
      <c r="C41">
        <f t="shared" si="19"/>
        <v>1.0681415022205303</v>
      </c>
      <c r="D41">
        <f t="shared" si="2"/>
        <v>5.9973365727297079</v>
      </c>
      <c r="E41">
        <f t="shared" si="3"/>
        <v>3.0364926517965705</v>
      </c>
      <c r="F41">
        <f t="shared" si="4"/>
        <v>-3.2540682511788672</v>
      </c>
      <c r="G41">
        <f t="shared" si="5"/>
        <v>5.3217975893468825</v>
      </c>
      <c r="H41">
        <f t="shared" si="6"/>
        <v>1.7526133600877278</v>
      </c>
      <c r="I41">
        <f t="shared" si="7"/>
        <v>-12.133376565120393</v>
      </c>
      <c r="J41">
        <f t="shared" si="8"/>
        <v>5.9973365727297097</v>
      </c>
      <c r="K41">
        <f t="shared" si="25"/>
        <v>13.534654514896717</v>
      </c>
      <c r="L41">
        <f t="shared" si="9"/>
        <v>0.96350734820342954</v>
      </c>
      <c r="M41">
        <f t="shared" si="10"/>
        <v>0.14548367582246513</v>
      </c>
      <c r="N41">
        <f t="shared" si="11"/>
        <v>-0.25583003633479517</v>
      </c>
      <c r="O41">
        <f t="shared" si="26"/>
        <v>-1.2492950460339951E-3</v>
      </c>
      <c r="P41">
        <f t="shared" si="31"/>
        <v>1111.0445580924418</v>
      </c>
      <c r="Q41">
        <f t="shared" si="22"/>
        <v>9.027503750397134</v>
      </c>
      <c r="R41">
        <f t="shared" si="32"/>
        <v>1.0681415022205303</v>
      </c>
      <c r="S41" t="str">
        <f t="shared" si="33"/>
        <v/>
      </c>
      <c r="T41">
        <f t="shared" si="23"/>
        <v>-0.49428422010490869</v>
      </c>
      <c r="U41" t="str">
        <f t="shared" si="12"/>
        <v/>
      </c>
      <c r="V41" t="str">
        <f t="shared" si="13"/>
        <v/>
      </c>
      <c r="W41">
        <f t="shared" si="14"/>
        <v>8.1004852005685055E-3</v>
      </c>
      <c r="AG41">
        <f t="shared" si="42"/>
        <v>0.75398223686154997</v>
      </c>
      <c r="AH41">
        <f t="shared" si="40"/>
        <v>11.229735922186299</v>
      </c>
      <c r="AI41">
        <f t="shared" si="41"/>
        <v>1.9530081555431615</v>
      </c>
      <c r="AL41">
        <f t="shared" si="15"/>
        <v>9.7731510029336626</v>
      </c>
      <c r="AM41">
        <f t="shared" si="16"/>
        <v>10.76684223864363</v>
      </c>
      <c r="AX41">
        <f t="shared" si="36"/>
        <v>2.5132741228718345</v>
      </c>
      <c r="AY41">
        <f t="shared" ref="AY41:AY72" si="48">rxn+currentrn*COS(AX41)</f>
        <v>-7.6778299759402131</v>
      </c>
      <c r="AZ41">
        <f t="shared" ref="AZ41:AZ72" si="49">ryn+currentrn*SIN(AX41)</f>
        <v>-0.60803523685356931</v>
      </c>
    </row>
    <row r="42" spans="1:52">
      <c r="A42">
        <f t="shared" si="18"/>
        <v>0</v>
      </c>
      <c r="B42">
        <f t="shared" si="24"/>
        <v>35</v>
      </c>
      <c r="C42">
        <f t="shared" si="19"/>
        <v>1.0995574287564283</v>
      </c>
      <c r="D42">
        <f t="shared" si="2"/>
        <v>5.9830650070862665</v>
      </c>
      <c r="E42">
        <f t="shared" si="3"/>
        <v>3.0920190005209074</v>
      </c>
      <c r="F42">
        <f t="shared" si="4"/>
        <v>-3.6348863366286106</v>
      </c>
      <c r="G42">
        <f t="shared" si="5"/>
        <v>5.510018204757051</v>
      </c>
      <c r="H42">
        <f t="shared" si="6"/>
        <v>1.7820130483767362</v>
      </c>
      <c r="I42">
        <f t="shared" si="7"/>
        <v>-12.100865651863806</v>
      </c>
      <c r="J42">
        <f t="shared" si="8"/>
        <v>5.9830650070862657</v>
      </c>
      <c r="K42">
        <f t="shared" si="25"/>
        <v>13.499185768166813</v>
      </c>
      <c r="L42">
        <f t="shared" si="9"/>
        <v>0.9079809994790925</v>
      </c>
      <c r="M42">
        <f t="shared" si="10"/>
        <v>1.9387189421257904</v>
      </c>
      <c r="N42">
        <f t="shared" si="11"/>
        <v>-0.65591623850737069</v>
      </c>
      <c r="O42">
        <f t="shared" si="26"/>
        <v>2.0668445894484657E-3</v>
      </c>
      <c r="P42">
        <f t="shared" si="31"/>
        <v>671.6848944913952</v>
      </c>
      <c r="Q42">
        <f t="shared" si="22"/>
        <v>9.452707462325888</v>
      </c>
      <c r="R42">
        <f t="shared" si="32"/>
        <v>1.0995574287564283</v>
      </c>
      <c r="S42" t="str">
        <f t="shared" si="33"/>
        <v/>
      </c>
      <c r="T42">
        <f t="shared" si="23"/>
        <v>-0.49443280995064504</v>
      </c>
      <c r="U42" t="str">
        <f t="shared" si="12"/>
        <v/>
      </c>
      <c r="V42" t="str">
        <f t="shared" si="13"/>
        <v/>
      </c>
      <c r="W42">
        <f t="shared" si="14"/>
        <v>1.3399140093532796E-2</v>
      </c>
      <c r="AG42">
        <f t="shared" si="42"/>
        <v>0.79587013890941383</v>
      </c>
      <c r="AH42">
        <f t="shared" si="40"/>
        <v>11.146414283431715</v>
      </c>
      <c r="AI42">
        <f t="shared" si="41"/>
        <v>2.0380934116446232</v>
      </c>
      <c r="AL42">
        <f t="shared" si="15"/>
        <v>9.398639359255105</v>
      </c>
      <c r="AM42">
        <f t="shared" si="16"/>
        <v>11.317816150421347</v>
      </c>
      <c r="AX42">
        <f t="shared" si="36"/>
        <v>2.5918139392115793</v>
      </c>
      <c r="AY42">
        <f t="shared" si="48"/>
        <v>-7.6611175265529745</v>
      </c>
      <c r="AZ42">
        <f t="shared" si="49"/>
        <v>-0.58302328879237275</v>
      </c>
    </row>
    <row r="43" spans="1:52">
      <c r="A43">
        <f t="shared" si="18"/>
        <v>0</v>
      </c>
      <c r="B43">
        <f t="shared" si="24"/>
        <v>36</v>
      </c>
      <c r="C43">
        <f t="shared" si="19"/>
        <v>1.1309733552923262</v>
      </c>
      <c r="D43">
        <f t="shared" si="2"/>
        <v>5.9559302915153394</v>
      </c>
      <c r="E43">
        <f t="shared" si="3"/>
        <v>3.148441416869856</v>
      </c>
      <c r="F43">
        <f t="shared" si="4"/>
        <v>-4.0137841788624087</v>
      </c>
      <c r="G43">
        <f t="shared" si="5"/>
        <v>5.6975899341765821</v>
      </c>
      <c r="H43">
        <f t="shared" si="6"/>
        <v>1.8096541049320396</v>
      </c>
      <c r="I43">
        <f t="shared" si="7"/>
        <v>-12.010697102469713</v>
      </c>
      <c r="J43">
        <f t="shared" si="8"/>
        <v>5.9559302915153394</v>
      </c>
      <c r="K43">
        <f t="shared" si="25"/>
        <v>13.406339937681141</v>
      </c>
      <c r="L43">
        <f t="shared" si="9"/>
        <v>0.8515585831301441</v>
      </c>
      <c r="M43">
        <f t="shared" si="10"/>
        <v>3.8146293547728973</v>
      </c>
      <c r="N43">
        <f t="shared" si="11"/>
        <v>-1.0745104775218515</v>
      </c>
      <c r="O43">
        <f t="shared" si="26"/>
        <v>5.6642638325867011E-3</v>
      </c>
      <c r="P43">
        <f t="shared" si="31"/>
        <v>245.51756279719169</v>
      </c>
      <c r="Q43">
        <f t="shared" si="22"/>
        <v>9.8767968907130559</v>
      </c>
      <c r="R43">
        <f t="shared" si="32"/>
        <v>1.1309733552923262</v>
      </c>
      <c r="S43" t="str">
        <f t="shared" si="33"/>
        <v/>
      </c>
      <c r="T43">
        <f t="shared" si="23"/>
        <v>-0.49588547947734396</v>
      </c>
      <c r="U43" t="str">
        <f t="shared" si="12"/>
        <v/>
      </c>
      <c r="V43" t="str">
        <f t="shared" si="13"/>
        <v/>
      </c>
      <c r="W43">
        <f t="shared" si="14"/>
        <v>3.6657255381092213E-2</v>
      </c>
      <c r="AG43">
        <f t="shared" si="42"/>
        <v>0.83775804095727768</v>
      </c>
      <c r="AH43">
        <f t="shared" si="40"/>
        <v>11.059602731188797</v>
      </c>
      <c r="AI43">
        <f t="shared" si="41"/>
        <v>2.1196148854277657</v>
      </c>
      <c r="AL43">
        <f t="shared" si="15"/>
        <v>8.9836841432953882</v>
      </c>
      <c r="AM43">
        <f t="shared" si="16"/>
        <v>11.852684178251664</v>
      </c>
      <c r="AX43">
        <f t="shared" si="36"/>
        <v>2.6703537555513241</v>
      </c>
      <c r="AY43">
        <f t="shared" si="48"/>
        <v>-7.6464190108969721</v>
      </c>
      <c r="AZ43">
        <f t="shared" si="49"/>
        <v>-0.55677720055341318</v>
      </c>
    </row>
    <row r="44" spans="1:52">
      <c r="A44">
        <f t="shared" si="18"/>
        <v>0</v>
      </c>
      <c r="B44">
        <f t="shared" si="24"/>
        <v>37</v>
      </c>
      <c r="C44">
        <f t="shared" si="19"/>
        <v>1.1623892818282242</v>
      </c>
      <c r="D44">
        <f t="shared" si="2"/>
        <v>5.915371548792999</v>
      </c>
      <c r="E44">
        <f t="shared" si="3"/>
        <v>3.2057042187304399</v>
      </c>
      <c r="F44">
        <f t="shared" si="4"/>
        <v>-4.3889110907906277</v>
      </c>
      <c r="G44">
        <f t="shared" si="5"/>
        <v>5.88409975062903</v>
      </c>
      <c r="H44">
        <f t="shared" si="6"/>
        <v>1.8355092513679629</v>
      </c>
      <c r="I44">
        <f t="shared" si="7"/>
        <v>-11.860416308846366</v>
      </c>
      <c r="J44">
        <f t="shared" si="8"/>
        <v>5.915371548792999</v>
      </c>
      <c r="K44">
        <f t="shared" si="25"/>
        <v>13.253720065680373</v>
      </c>
      <c r="L44">
        <f t="shared" si="9"/>
        <v>0.79429578126955991</v>
      </c>
      <c r="M44">
        <f t="shared" si="10"/>
        <v>5.7639493298115827</v>
      </c>
      <c r="N44">
        <f t="shared" si="11"/>
        <v>-1.5102879861005665</v>
      </c>
      <c r="O44">
        <f t="shared" si="26"/>
        <v>9.6998752197493352E-3</v>
      </c>
      <c r="P44">
        <f t="shared" si="31"/>
        <v>143.86244370179853</v>
      </c>
      <c r="Q44">
        <f t="shared" si="22"/>
        <v>10.29796948131052</v>
      </c>
      <c r="R44">
        <f t="shared" si="32"/>
        <v>1.1623892818282242</v>
      </c>
      <c r="S44" t="str">
        <f t="shared" si="33"/>
        <v/>
      </c>
      <c r="T44">
        <f t="shared" si="23"/>
        <v>-0.49874906535792357</v>
      </c>
      <c r="U44" t="str">
        <f t="shared" si="12"/>
        <v/>
      </c>
      <c r="V44" t="str">
        <f t="shared" si="13"/>
        <v/>
      </c>
      <c r="W44">
        <f t="shared" si="14"/>
        <v>6.2559760340616846E-2</v>
      </c>
      <c r="AG44">
        <f t="shared" si="42"/>
        <v>0.87964594300514154</v>
      </c>
      <c r="AH44">
        <f t="shared" si="40"/>
        <v>10.96945356241894</v>
      </c>
      <c r="AI44">
        <f t="shared" si="41"/>
        <v>2.1974295605263898</v>
      </c>
      <c r="AL44">
        <f t="shared" si="15"/>
        <v>8.5292977634342577</v>
      </c>
      <c r="AM44">
        <f t="shared" si="16"/>
        <v>12.368007189188953</v>
      </c>
      <c r="AX44">
        <f t="shared" si="36"/>
        <v>2.748893571891069</v>
      </c>
      <c r="AY44">
        <f t="shared" si="48"/>
        <v>-7.6338250502089782</v>
      </c>
      <c r="AZ44">
        <f t="shared" si="49"/>
        <v>-0.52945878799839374</v>
      </c>
    </row>
    <row r="45" spans="1:52">
      <c r="A45">
        <f t="shared" si="18"/>
        <v>0</v>
      </c>
      <c r="B45">
        <f t="shared" si="24"/>
        <v>38</v>
      </c>
      <c r="C45">
        <f t="shared" si="19"/>
        <v>1.1938052083641222</v>
      </c>
      <c r="D45">
        <f t="shared" si="2"/>
        <v>5.8608709311630687</v>
      </c>
      <c r="E45">
        <f t="shared" si="3"/>
        <v>3.2637508946306455</v>
      </c>
      <c r="F45">
        <f t="shared" si="4"/>
        <v>-4.758344019808618</v>
      </c>
      <c r="G45">
        <f t="shared" si="5"/>
        <v>6.0691176752486387</v>
      </c>
      <c r="H45">
        <f t="shared" si="6"/>
        <v>1.8595529717765034</v>
      </c>
      <c r="I45">
        <f t="shared" si="7"/>
        <v>-11.647876472472946</v>
      </c>
      <c r="J45">
        <f t="shared" si="8"/>
        <v>5.8608709311630687</v>
      </c>
      <c r="K45">
        <f t="shared" si="25"/>
        <v>13.039280439876315</v>
      </c>
      <c r="L45">
        <f t="shared" si="9"/>
        <v>0.73624910536935451</v>
      </c>
      <c r="M45">
        <f t="shared" si="10"/>
        <v>7.7763582384662211</v>
      </c>
      <c r="N45">
        <f t="shared" si="11"/>
        <v>-1.9618350396765125</v>
      </c>
      <c r="O45">
        <f t="shared" si="26"/>
        <v>1.4380169350080721E-2</v>
      </c>
      <c r="P45">
        <f t="shared" si="31"/>
        <v>97.55658931497716</v>
      </c>
      <c r="Q45">
        <f t="shared" si="22"/>
        <v>10.714347377221291</v>
      </c>
      <c r="R45">
        <f t="shared" si="32"/>
        <v>1.1938052083641222</v>
      </c>
      <c r="S45" t="str">
        <f t="shared" si="33"/>
        <v/>
      </c>
      <c r="T45">
        <f t="shared" si="23"/>
        <v>-0.50317076636362668</v>
      </c>
      <c r="U45" t="str">
        <f t="shared" si="12"/>
        <v/>
      </c>
      <c r="V45" t="str">
        <f t="shared" si="13"/>
        <v/>
      </c>
      <c r="W45">
        <f t="shared" si="14"/>
        <v>9.2254147702335615E-2</v>
      </c>
      <c r="AG45">
        <f t="shared" si="42"/>
        <v>0.9215338450530054</v>
      </c>
      <c r="AH45">
        <f t="shared" si="40"/>
        <v>10.87612492939706</v>
      </c>
      <c r="AI45">
        <f t="shared" si="41"/>
        <v>2.2714009235587684</v>
      </c>
      <c r="AL45">
        <f t="shared" si="15"/>
        <v>8.0368028420802009</v>
      </c>
      <c r="AM45">
        <f t="shared" si="16"/>
        <v>12.86043499691932</v>
      </c>
      <c r="AX45">
        <f t="shared" si="36"/>
        <v>2.8274333882308138</v>
      </c>
      <c r="AY45">
        <f t="shared" si="48"/>
        <v>-7.6234132904445495</v>
      </c>
      <c r="AZ45">
        <f t="shared" si="49"/>
        <v>-0.50123647822501005</v>
      </c>
    </row>
    <row r="46" spans="1:52">
      <c r="A46">
        <f t="shared" si="18"/>
        <v>0</v>
      </c>
      <c r="B46">
        <f t="shared" si="24"/>
        <v>39</v>
      </c>
      <c r="C46">
        <f t="shared" si="19"/>
        <v>1.2252211349000202</v>
      </c>
      <c r="D46">
        <f t="shared" si="2"/>
        <v>5.7919563330654862</v>
      </c>
      <c r="E46">
        <f t="shared" si="3"/>
        <v>3.3225241595094186</v>
      </c>
      <c r="F46">
        <f t="shared" si="4"/>
        <v>-5.1200977286890179</v>
      </c>
      <c r="G46">
        <f t="shared" si="5"/>
        <v>6.2521981721364286</v>
      </c>
      <c r="H46">
        <f t="shared" si="6"/>
        <v>1.8817615379084516</v>
      </c>
      <c r="I46">
        <f t="shared" si="7"/>
        <v>-11.371270792572805</v>
      </c>
      <c r="J46">
        <f t="shared" si="8"/>
        <v>5.7919563330654862</v>
      </c>
      <c r="K46">
        <f t="shared" si="25"/>
        <v>12.761369738478574</v>
      </c>
      <c r="L46">
        <f t="shared" si="9"/>
        <v>0.67747584049058129</v>
      </c>
      <c r="M46">
        <f t="shared" si="10"/>
        <v>9.8405431232449025</v>
      </c>
      <c r="N46">
        <f t="shared" si="11"/>
        <v>-2.4276542336442972</v>
      </c>
      <c r="O46">
        <f t="shared" si="26"/>
        <v>1.9988477177380351E-2</v>
      </c>
      <c r="P46">
        <f t="shared" si="31"/>
        <v>70.710704009826159</v>
      </c>
      <c r="Q46">
        <f t="shared" si="22"/>
        <v>11.123988453601417</v>
      </c>
      <c r="R46">
        <f t="shared" si="32"/>
        <v>1.2252211349000202</v>
      </c>
      <c r="S46" t="str">
        <f t="shared" si="33"/>
        <v/>
      </c>
      <c r="T46">
        <f t="shared" si="23"/>
        <v>-0.50934996085472939</v>
      </c>
      <c r="U46" t="str">
        <f t="shared" si="12"/>
        <v/>
      </c>
      <c r="V46" t="str">
        <f t="shared" si="13"/>
        <v/>
      </c>
      <c r="W46">
        <f t="shared" si="14"/>
        <v>0.12727917400948707</v>
      </c>
      <c r="AG46">
        <f t="shared" si="42"/>
        <v>0.96342174710086925</v>
      </c>
      <c r="AH46">
        <f t="shared" si="40"/>
        <v>10.779780562258761</v>
      </c>
      <c r="AI46">
        <f t="shared" si="41"/>
        <v>2.3413992036185052</v>
      </c>
      <c r="AL46">
        <f t="shared" si="15"/>
        <v>7.5078231509592577</v>
      </c>
      <c r="AM46">
        <f t="shared" si="16"/>
        <v>13.326734890452204</v>
      </c>
      <c r="AX46">
        <f t="shared" si="36"/>
        <v>2.9059732045705586</v>
      </c>
      <c r="AY46">
        <f t="shared" si="48"/>
        <v>-7.6152479235648967</v>
      </c>
      <c r="AZ46">
        <f t="shared" si="49"/>
        <v>-0.47228427115788529</v>
      </c>
    </row>
    <row r="47" spans="1:52">
      <c r="A47">
        <f t="shared" si="18"/>
        <v>0</v>
      </c>
      <c r="B47">
        <f t="shared" si="24"/>
        <v>40</v>
      </c>
      <c r="C47">
        <f t="shared" si="19"/>
        <v>1.2566370614359181</v>
      </c>
      <c r="D47">
        <f t="shared" si="2"/>
        <v>5.7082039324993668</v>
      </c>
      <c r="E47">
        <f t="shared" si="3"/>
        <v>3.3819660112501069</v>
      </c>
      <c r="F47">
        <f t="shared" si="4"/>
        <v>-5.4721359549995894</v>
      </c>
      <c r="G47">
        <f t="shared" si="5"/>
        <v>6.4328816257762877</v>
      </c>
      <c r="H47">
        <f t="shared" si="6"/>
        <v>1.9021130325903077</v>
      </c>
      <c r="I47">
        <f t="shared" si="7"/>
        <v>-11.029162517844092</v>
      </c>
      <c r="J47">
        <f t="shared" si="8"/>
        <v>5.7082039324993676</v>
      </c>
      <c r="K47">
        <f t="shared" si="25"/>
        <v>12.418776831073917</v>
      </c>
      <c r="L47">
        <f t="shared" si="9"/>
        <v>0.61803398874989324</v>
      </c>
      <c r="M47">
        <f t="shared" si="10"/>
        <v>11.944271909999218</v>
      </c>
      <c r="N47">
        <f t="shared" si="11"/>
        <v>-2.9061701120214569</v>
      </c>
      <c r="O47">
        <f t="shared" si="26"/>
        <v>2.6928546633635683E-2</v>
      </c>
      <c r="P47">
        <f t="shared" si="31"/>
        <v>53.014655664644103</v>
      </c>
      <c r="Q47">
        <f t="shared" si="22"/>
        <v>11.52489870780289</v>
      </c>
      <c r="R47">
        <f t="shared" si="32"/>
        <v>1.2566370614359181</v>
      </c>
      <c r="S47" t="str">
        <f t="shared" si="33"/>
        <v/>
      </c>
      <c r="T47">
        <f t="shared" si="23"/>
        <v>-0.51755551913067377</v>
      </c>
      <c r="U47" t="str">
        <f t="shared" si="12"/>
        <v/>
      </c>
      <c r="V47" t="str">
        <f t="shared" si="13"/>
        <v/>
      </c>
      <c r="W47">
        <f t="shared" si="14"/>
        <v>0.16976437717395515</v>
      </c>
      <c r="AG47">
        <f t="shared" si="42"/>
        <v>1.0053096491487332</v>
      </c>
      <c r="AH47">
        <f t="shared" si="40"/>
        <v>10.680589481762038</v>
      </c>
      <c r="AI47">
        <f t="shared" si="41"/>
        <v>2.4073015999367993</v>
      </c>
      <c r="AL47">
        <f t="shared" si="15"/>
        <v>6.9442719099991432</v>
      </c>
      <c r="AM47">
        <f t="shared" si="16"/>
        <v>13.763819204711748</v>
      </c>
      <c r="AX47">
        <f t="shared" si="36"/>
        <v>2.9845130209103035</v>
      </c>
      <c r="AY47">
        <f t="shared" si="48"/>
        <v>-7.6093792917720924</v>
      </c>
      <c r="AZ47">
        <f t="shared" si="49"/>
        <v>-0.44278066678117423</v>
      </c>
    </row>
    <row r="48" spans="1:52">
      <c r="A48">
        <f t="shared" si="18"/>
        <v>0</v>
      </c>
      <c r="B48">
        <f t="shared" si="24"/>
        <v>41</v>
      </c>
      <c r="C48">
        <f t="shared" si="19"/>
        <v>1.2880529879718161</v>
      </c>
      <c r="D48">
        <f t="shared" si="2"/>
        <v>5.609240550321891</v>
      </c>
      <c r="E48">
        <f t="shared" si="3"/>
        <v>3.442017787921543</v>
      </c>
      <c r="F48">
        <f t="shared" si="4"/>
        <v>-5.8123834768336691</v>
      </c>
      <c r="G48">
        <f t="shared" si="5"/>
        <v>6.6106958954575559</v>
      </c>
      <c r="H48">
        <f t="shared" si="6"/>
        <v>1.9205873713538866</v>
      </c>
      <c r="I48">
        <f t="shared" si="7"/>
        <v>-10.620512540251958</v>
      </c>
      <c r="J48">
        <f t="shared" si="8"/>
        <v>5.609240550321891</v>
      </c>
      <c r="K48">
        <f t="shared" si="25"/>
        <v>12.010781247238855</v>
      </c>
      <c r="L48">
        <f t="shared" si="9"/>
        <v>0.55798221207845677</v>
      </c>
      <c r="M48">
        <f t="shared" si="10"/>
        <v>14.074476574794728</v>
      </c>
      <c r="N48">
        <f t="shared" si="11"/>
        <v>-3.3957351255835855</v>
      </c>
      <c r="O48">
        <f t="shared" si="26"/>
        <v>3.5796903676264431E-2</v>
      </c>
      <c r="P48">
        <f t="shared" si="31"/>
        <v>40.404699424479212</v>
      </c>
      <c r="Q48">
        <f t="shared" si="22"/>
        <v>11.91504608839362</v>
      </c>
      <c r="R48">
        <f t="shared" si="32"/>
        <v>1.2880529879718161</v>
      </c>
      <c r="S48" t="str">
        <f t="shared" si="33"/>
        <v/>
      </c>
      <c r="T48">
        <f t="shared" si="23"/>
        <v>-0.52815158675843143</v>
      </c>
      <c r="U48" t="str">
        <f t="shared" si="12"/>
        <v/>
      </c>
      <c r="V48" t="str">
        <f t="shared" si="13"/>
        <v/>
      </c>
      <c r="W48">
        <f t="shared" si="14"/>
        <v>0.22274636683839169</v>
      </c>
      <c r="AG48">
        <f t="shared" si="42"/>
        <v>1.0471975511965972</v>
      </c>
      <c r="AH48">
        <f t="shared" si="40"/>
        <v>10.578725702767439</v>
      </c>
      <c r="AI48">
        <f t="shared" si="41"/>
        <v>2.4689924973167239</v>
      </c>
      <c r="AL48">
        <f t="shared" si="15"/>
        <v>6.3483375509925715</v>
      </c>
      <c r="AM48">
        <f t="shared" si="16"/>
        <v>14.168771689417934</v>
      </c>
      <c r="AX48">
        <f t="shared" si="36"/>
        <v>3.0630528372500483</v>
      </c>
      <c r="AY48">
        <f t="shared" si="48"/>
        <v>-7.6058435771326574</v>
      </c>
      <c r="AZ48">
        <f t="shared" si="49"/>
        <v>-0.41290756462680334</v>
      </c>
    </row>
    <row r="49" spans="1:52">
      <c r="A49">
        <f t="shared" si="18"/>
        <v>0</v>
      </c>
      <c r="B49">
        <f t="shared" si="24"/>
        <v>42</v>
      </c>
      <c r="C49">
        <f t="shared" si="19"/>
        <v>1.3194689145077141</v>
      </c>
      <c r="D49">
        <f t="shared" si="2"/>
        <v>5.4947458174942891</v>
      </c>
      <c r="E49">
        <f t="shared" si="3"/>
        <v>3.5026202256702921</v>
      </c>
      <c r="F49">
        <f t="shared" si="4"/>
        <v>-6.1387390028232502</v>
      </c>
      <c r="G49">
        <f t="shared" si="5"/>
        <v>6.7851579408256226</v>
      </c>
      <c r="H49">
        <f t="shared" si="6"/>
        <v>1.9371663222572626</v>
      </c>
      <c r="I49">
        <f t="shared" si="7"/>
        <v>-10.144704227898636</v>
      </c>
      <c r="J49">
        <f t="shared" si="8"/>
        <v>5.4947458174942891</v>
      </c>
      <c r="K49">
        <f t="shared" si="25"/>
        <v>11.537211771932396</v>
      </c>
      <c r="L49">
        <f t="shared" si="9"/>
        <v>0.49737977432970776</v>
      </c>
      <c r="M49">
        <f t="shared" si="10"/>
        <v>16.217345629017011</v>
      </c>
      <c r="N49">
        <f t="shared" si="11"/>
        <v>-3.8946358962153411</v>
      </c>
      <c r="O49">
        <f t="shared" si="26"/>
        <v>4.7507897311533716E-2</v>
      </c>
      <c r="P49">
        <f t="shared" si="31"/>
        <v>30.961259221739265</v>
      </c>
      <c r="Q49">
        <f t="shared" si="22"/>
        <v>12.292375909695616</v>
      </c>
      <c r="R49">
        <f t="shared" si="32"/>
        <v>1.3194689145077141</v>
      </c>
      <c r="S49" t="str">
        <f t="shared" si="33"/>
        <v/>
      </c>
      <c r="T49">
        <f t="shared" si="23"/>
        <v>-0.54163686728129135</v>
      </c>
      <c r="U49" t="str">
        <f t="shared" si="12"/>
        <v/>
      </c>
      <c r="V49" t="str">
        <f t="shared" si="13"/>
        <v/>
      </c>
      <c r="W49">
        <f t="shared" si="14"/>
        <v>0.29068585148761339</v>
      </c>
      <c r="AG49">
        <f t="shared" si="42"/>
        <v>1.0890854532444612</v>
      </c>
      <c r="AH49">
        <f t="shared" si="40"/>
        <v>10.474367928956866</v>
      </c>
      <c r="AI49">
        <f t="shared" si="41"/>
        <v>2.5263636689615674</v>
      </c>
      <c r="AL49">
        <f t="shared" si="15"/>
        <v>5.7224670696929927</v>
      </c>
      <c r="AM49">
        <f t="shared" si="16"/>
        <v>14.538872443229229</v>
      </c>
      <c r="AX49">
        <f t="shared" si="36"/>
        <v>3.1415926535897931</v>
      </c>
      <c r="AY49">
        <f t="shared" si="48"/>
        <v>-7.6046625785030875</v>
      </c>
      <c r="AZ49">
        <f t="shared" si="49"/>
        <v>-0.38284914230336869</v>
      </c>
    </row>
    <row r="50" spans="1:52">
      <c r="A50">
        <f t="shared" si="18"/>
        <v>0</v>
      </c>
      <c r="B50">
        <f t="shared" si="24"/>
        <v>43</v>
      </c>
      <c r="C50">
        <f t="shared" si="19"/>
        <v>1.3508848410436121</v>
      </c>
      <c r="D50">
        <f t="shared" si="2"/>
        <v>5.3644541410364139</v>
      </c>
      <c r="E50">
        <f t="shared" si="3"/>
        <v>3.5637135172069168</v>
      </c>
      <c r="F50">
        <f t="shared" si="4"/>
        <v>-6.4490887952152978</v>
      </c>
      <c r="G50">
        <f t="shared" si="5"/>
        <v>6.955775512379839</v>
      </c>
      <c r="H50">
        <f t="shared" si="6"/>
        <v>1.9518335238774953</v>
      </c>
      <c r="I50">
        <f t="shared" si="7"/>
        <v>-9.6015652154177928</v>
      </c>
      <c r="J50">
        <f t="shared" si="8"/>
        <v>5.3644541410364148</v>
      </c>
      <c r="K50">
        <f t="shared" si="25"/>
        <v>10.998519119281635</v>
      </c>
      <c r="L50">
        <f t="shared" si="9"/>
        <v>0.43628648279308319</v>
      </c>
      <c r="M50">
        <f t="shared" si="10"/>
        <v>18.358425195952201</v>
      </c>
      <c r="N50">
        <f t="shared" si="11"/>
        <v>-4.4010997629894142</v>
      </c>
      <c r="O50">
        <f t="shared" si="26"/>
        <v>6.351950307920598E-2</v>
      </c>
      <c r="P50">
        <f t="shared" si="31"/>
        <v>23.662980303383009</v>
      </c>
      <c r="Q50">
        <f t="shared" si="22"/>
        <v>12.654828107151742</v>
      </c>
      <c r="R50">
        <f t="shared" si="32"/>
        <v>1.3508848410436121</v>
      </c>
      <c r="S50" t="str">
        <f t="shared" si="33"/>
        <v/>
      </c>
      <c r="T50">
        <f t="shared" si="23"/>
        <v>-0.55870621306851076</v>
      </c>
      <c r="U50" t="str">
        <f t="shared" si="12"/>
        <v/>
      </c>
      <c r="V50" t="str">
        <f t="shared" si="13"/>
        <v/>
      </c>
      <c r="W50">
        <f t="shared" si="14"/>
        <v>0.38034093274012926</v>
      </c>
      <c r="AG50">
        <f t="shared" si="42"/>
        <v>1.1309733552923251</v>
      </c>
      <c r="AH50">
        <f t="shared" si="40"/>
        <v>10.367699239326592</v>
      </c>
      <c r="AI50">
        <f t="shared" si="41"/>
        <v>2.5793144663414087</v>
      </c>
      <c r="AL50">
        <f t="shared" si="15"/>
        <v>5.0693471113703961</v>
      </c>
      <c r="AM50">
        <f t="shared" si="16"/>
        <v>14.871621192767741</v>
      </c>
      <c r="AX50">
        <f t="shared" si="36"/>
        <v>3.2201324699295379</v>
      </c>
      <c r="AY50">
        <f t="shared" si="48"/>
        <v>-7.6058435771326574</v>
      </c>
      <c r="AZ50">
        <f t="shared" si="49"/>
        <v>-0.35279071997993405</v>
      </c>
    </row>
    <row r="51" spans="1:52">
      <c r="A51">
        <f t="shared" si="18"/>
        <v>0</v>
      </c>
      <c r="B51">
        <f t="shared" si="24"/>
        <v>44</v>
      </c>
      <c r="C51">
        <f t="shared" si="19"/>
        <v>1.38230076757951</v>
      </c>
      <c r="D51">
        <f t="shared" si="2"/>
        <v>5.2181564602387978</v>
      </c>
      <c r="E51">
        <f t="shared" si="3"/>
        <v>3.6252373708285526</v>
      </c>
      <c r="F51">
        <f t="shared" si="4"/>
        <v>-6.7413209263194762</v>
      </c>
      <c r="G51">
        <f t="shared" si="5"/>
        <v>7.1220489004601584</v>
      </c>
      <c r="H51">
        <f t="shared" si="6"/>
        <v>1.9645745014573777</v>
      </c>
      <c r="I51">
        <f t="shared" si="7"/>
        <v>-8.9913858945095395</v>
      </c>
      <c r="J51">
        <f t="shared" si="8"/>
        <v>5.2181564602387969</v>
      </c>
      <c r="K51">
        <f t="shared" si="25"/>
        <v>10.395873082503316</v>
      </c>
      <c r="L51">
        <f t="shared" si="9"/>
        <v>0.37476262917144726</v>
      </c>
      <c r="M51">
        <f t="shared" si="10"/>
        <v>20.482727867973622</v>
      </c>
      <c r="N51">
        <f t="shared" si="11"/>
        <v>-4.9133015843521024</v>
      </c>
      <c r="O51">
        <f t="shared" si="26"/>
        <v>8.6262114759983702E-2</v>
      </c>
      <c r="P51">
        <f t="shared" si="31"/>
        <v>17.91772611608797</v>
      </c>
      <c r="Q51">
        <f t="shared" si="22"/>
        <v>13.000356775806763</v>
      </c>
      <c r="R51">
        <f t="shared" si="32"/>
        <v>1.38230076757951</v>
      </c>
      <c r="S51" t="str">
        <f t="shared" si="33"/>
        <v/>
      </c>
      <c r="T51">
        <f t="shared" si="23"/>
        <v>-0.5803506290865782</v>
      </c>
      <c r="U51" t="str">
        <f t="shared" si="12"/>
        <v/>
      </c>
      <c r="V51" t="str">
        <f t="shared" si="13"/>
        <v/>
      </c>
      <c r="W51">
        <f t="shared" si="14"/>
        <v>0.50229587960489464</v>
      </c>
      <c r="AG51">
        <f t="shared" si="42"/>
        <v>1.1728612573401891</v>
      </c>
      <c r="AH51">
        <f t="shared" si="40"/>
        <v>10.258906767004493</v>
      </c>
      <c r="AI51">
        <f t="shared" si="41"/>
        <v>2.6277519957648425</v>
      </c>
      <c r="AL51">
        <f t="shared" si="15"/>
        <v>4.3918829549446601</v>
      </c>
      <c r="AM51">
        <f t="shared" si="16"/>
        <v>15.164758710752331</v>
      </c>
      <c r="AX51">
        <f t="shared" si="36"/>
        <v>3.2986722862692828</v>
      </c>
      <c r="AY51">
        <f t="shared" si="48"/>
        <v>-7.6093792917720924</v>
      </c>
      <c r="AZ51">
        <f t="shared" si="49"/>
        <v>-0.32291761782556311</v>
      </c>
    </row>
    <row r="52" spans="1:52">
      <c r="A52">
        <f t="shared" si="18"/>
        <v>0</v>
      </c>
      <c r="B52">
        <f t="shared" si="24"/>
        <v>45</v>
      </c>
      <c r="C52">
        <f t="shared" si="19"/>
        <v>1.413716694115408</v>
      </c>
      <c r="D52">
        <f t="shared" si="2"/>
        <v>5.0557017855024551</v>
      </c>
      <c r="E52">
        <f t="shared" si="3"/>
        <v>3.6871310699195403</v>
      </c>
      <c r="F52">
        <f t="shared" si="4"/>
        <v>-7.0133400609626051</v>
      </c>
      <c r="G52">
        <f t="shared" si="5"/>
        <v>7.2834727360112126</v>
      </c>
      <c r="H52">
        <f t="shared" si="6"/>
        <v>1.9753766811902758</v>
      </c>
      <c r="I52">
        <f t="shared" si="7"/>
        <v>-8.3149343739390655</v>
      </c>
      <c r="J52">
        <f t="shared" si="8"/>
        <v>5.0557017855024551</v>
      </c>
      <c r="K52">
        <f t="shared" si="25"/>
        <v>9.7313028000800674</v>
      </c>
      <c r="L52">
        <f t="shared" si="9"/>
        <v>0.31286893008045963</v>
      </c>
      <c r="M52">
        <f t="shared" si="10"/>
        <v>22.574848456213601</v>
      </c>
      <c r="N52">
        <f t="shared" si="11"/>
        <v>-5.4293707697615403</v>
      </c>
      <c r="O52">
        <f t="shared" si="26"/>
        <v>0.1200023565442086</v>
      </c>
      <c r="P52">
        <f t="shared" si="31"/>
        <v>13.358162021365315</v>
      </c>
      <c r="Q52">
        <f t="shared" si="22"/>
        <v>13.326952760843206</v>
      </c>
      <c r="R52">
        <f t="shared" si="32"/>
        <v>1.413716694115408</v>
      </c>
      <c r="S52" t="str">
        <f t="shared" si="33"/>
        <v/>
      </c>
      <c r="T52">
        <f t="shared" si="23"/>
        <v>-0.60802666120230586</v>
      </c>
      <c r="U52" t="str">
        <f t="shared" si="12"/>
        <v/>
      </c>
      <c r="V52" t="str">
        <f t="shared" si="13"/>
        <v/>
      </c>
      <c r="W52">
        <f t="shared" si="14"/>
        <v>0.67374538395366201</v>
      </c>
      <c r="X52">
        <f>v0*($M$2-deltat)</f>
        <v>38.700000000000003</v>
      </c>
      <c r="AG52">
        <f t="shared" si="42"/>
        <v>1.2147491593880531</v>
      </c>
      <c r="AH52">
        <f t="shared" si="40"/>
        <v>10.148181370954953</v>
      </c>
      <c r="AI52">
        <f t="shared" si="41"/>
        <v>2.6715912813460765</v>
      </c>
      <c r="AL52">
        <f t="shared" si="15"/>
        <v>3.6931755794409327</v>
      </c>
      <c r="AM52">
        <f t="shared" si="16"/>
        <v>15.416286183895132</v>
      </c>
      <c r="AX52">
        <f t="shared" si="36"/>
        <v>3.3772121026090276</v>
      </c>
      <c r="AY52">
        <f t="shared" si="48"/>
        <v>-7.6152479235648967</v>
      </c>
      <c r="AZ52">
        <f t="shared" si="49"/>
        <v>-0.2934140134488521</v>
      </c>
    </row>
    <row r="53" spans="1:52">
      <c r="A53">
        <f t="shared" si="18"/>
        <v>0</v>
      </c>
      <c r="B53">
        <f t="shared" si="24"/>
        <v>46</v>
      </c>
      <c r="C53">
        <f t="shared" si="19"/>
        <v>1.445132620651306</v>
      </c>
      <c r="D53">
        <f t="shared" si="2"/>
        <v>4.8769985130289513</v>
      </c>
      <c r="E53">
        <f t="shared" si="3"/>
        <v>3.7493335328713937</v>
      </c>
      <c r="F53">
        <f t="shared" si="4"/>
        <v>-7.2630826507883093</v>
      </c>
      <c r="G53">
        <f t="shared" si="5"/>
        <v>7.4395378361861182</v>
      </c>
      <c r="H53">
        <f t="shared" si="6"/>
        <v>1.984229402628956</v>
      </c>
      <c r="I53">
        <f t="shared" si="7"/>
        <v>-7.5734677073382022</v>
      </c>
      <c r="J53">
        <f t="shared" si="8"/>
        <v>4.8769985130289522</v>
      </c>
      <c r="K53">
        <f t="shared" si="25"/>
        <v>9.0079147204101115</v>
      </c>
      <c r="L53">
        <f t="shared" si="9"/>
        <v>0.2506664671286063</v>
      </c>
      <c r="M53">
        <f t="shared" si="10"/>
        <v>24.619085674920669</v>
      </c>
      <c r="N53">
        <f t="shared" si="11"/>
        <v>-5.947398513197002</v>
      </c>
      <c r="O53">
        <f t="shared" si="26"/>
        <v>0.17271123571696664</v>
      </c>
      <c r="P53">
        <f t="shared" si="31"/>
        <v>9.7424429783515709</v>
      </c>
      <c r="Q53">
        <f t="shared" si="22"/>
        <v>13.632670654709099</v>
      </c>
      <c r="R53">
        <f t="shared" si="32"/>
        <v>1.445132620651306</v>
      </c>
      <c r="S53" t="str">
        <f t="shared" si="33"/>
        <v/>
      </c>
      <c r="T53">
        <f t="shared" si="23"/>
        <v>-0.64395844829488802</v>
      </c>
      <c r="U53" t="str">
        <f t="shared" si="12"/>
        <v/>
      </c>
      <c r="V53" t="str">
        <f t="shared" si="13"/>
        <v/>
      </c>
      <c r="W53">
        <f t="shared" si="14"/>
        <v>0.92379293571424193</v>
      </c>
      <c r="AG53">
        <f t="shared" si="42"/>
        <v>1.256637061435917</v>
      </c>
      <c r="AH53">
        <f t="shared" si="40"/>
        <v>10.035717301147383</v>
      </c>
      <c r="AI53">
        <f t="shared" si="41"/>
        <v>2.710755414081512</v>
      </c>
      <c r="AL53">
        <f t="shared" si="15"/>
        <v>2.9764970135103357</v>
      </c>
      <c r="AM53">
        <f t="shared" si="16"/>
        <v>15.624482359326747</v>
      </c>
      <c r="AX53">
        <f t="shared" si="36"/>
        <v>3.4557519189487724</v>
      </c>
      <c r="AY53">
        <f t="shared" si="48"/>
        <v>-7.6234132904445495</v>
      </c>
      <c r="AZ53">
        <f t="shared" si="49"/>
        <v>-0.26446180638172734</v>
      </c>
    </row>
    <row r="54" spans="1:52">
      <c r="A54">
        <f t="shared" si="18"/>
        <v>0</v>
      </c>
      <c r="B54">
        <f t="shared" si="24"/>
        <v>47</v>
      </c>
      <c r="C54">
        <f t="shared" si="19"/>
        <v>1.476548547187204</v>
      </c>
      <c r="D54">
        <f t="shared" si="2"/>
        <v>4.6820155094628619</v>
      </c>
      <c r="E54">
        <f t="shared" si="3"/>
        <v>3.8117833733629736</v>
      </c>
      <c r="F54">
        <f t="shared" si="4"/>
        <v>-7.4885324203880872</v>
      </c>
      <c r="G54">
        <f t="shared" si="5"/>
        <v>7.5897330876531957</v>
      </c>
      <c r="H54">
        <f t="shared" si="6"/>
        <v>1.9911239292061602</v>
      </c>
      <c r="I54">
        <f t="shared" si="7"/>
        <v>-6.7687392182270614</v>
      </c>
      <c r="J54">
        <f t="shared" si="8"/>
        <v>4.6820155094628619</v>
      </c>
      <c r="K54">
        <f t="shared" si="25"/>
        <v>8.2302551500676984</v>
      </c>
      <c r="L54">
        <f t="shared" si="9"/>
        <v>0.18821662663702637</v>
      </c>
      <c r="M54">
        <f t="shared" si="10"/>
        <v>26.599568741249008</v>
      </c>
      <c r="N54">
        <f t="shared" si="11"/>
        <v>-6.4654452001388609</v>
      </c>
      <c r="O54">
        <f t="shared" si="26"/>
        <v>0.26047296730986969</v>
      </c>
      <c r="P54">
        <f t="shared" si="31"/>
        <v>6.9016652893338204</v>
      </c>
      <c r="Q54">
        <f t="shared" si="22"/>
        <v>13.915662641807137</v>
      </c>
      <c r="R54">
        <f t="shared" si="32"/>
        <v>1.476548547187204</v>
      </c>
      <c r="S54" t="str">
        <f t="shared" si="33"/>
        <v/>
      </c>
      <c r="T54">
        <f t="shared" si="23"/>
        <v>-0.69171161105675216</v>
      </c>
      <c r="U54" t="str">
        <f t="shared" si="12"/>
        <v/>
      </c>
      <c r="V54" t="str">
        <f t="shared" si="13"/>
        <v/>
      </c>
      <c r="W54">
        <f t="shared" si="14"/>
        <v>1.3040331025483156</v>
      </c>
      <c r="AG54">
        <f t="shared" si="42"/>
        <v>1.298524963483781</v>
      </c>
      <c r="AH54">
        <f t="shared" si="40"/>
        <v>9.9217118577757741</v>
      </c>
      <c r="AI54">
        <f t="shared" si="41"/>
        <v>2.7451756867742692</v>
      </c>
      <c r="AL54">
        <f t="shared" si="15"/>
        <v>2.2452641839790628</v>
      </c>
      <c r="AM54">
        <f t="shared" si="16"/>
        <v>15.787918317944737</v>
      </c>
      <c r="AX54">
        <f t="shared" si="36"/>
        <v>3.5342917352885173</v>
      </c>
      <c r="AY54">
        <f t="shared" si="48"/>
        <v>-7.6338250502089782</v>
      </c>
      <c r="AZ54">
        <f t="shared" si="49"/>
        <v>-0.23623949660834362</v>
      </c>
    </row>
    <row r="55" spans="1:52">
      <c r="A55">
        <f t="shared" si="18"/>
        <v>0</v>
      </c>
      <c r="B55">
        <f t="shared" si="24"/>
        <v>48</v>
      </c>
      <c r="C55">
        <f t="shared" si="19"/>
        <v>1.5079644737231019</v>
      </c>
      <c r="D55">
        <f t="shared" si="2"/>
        <v>4.4707829614924099</v>
      </c>
      <c r="E55">
        <f t="shared" si="3"/>
        <v>3.8744189609413757</v>
      </c>
      <c r="F55">
        <f t="shared" si="4"/>
        <v>-7.6877360204030074</v>
      </c>
      <c r="G55">
        <f t="shared" si="5"/>
        <v>7.7335473602975702</v>
      </c>
      <c r="H55">
        <f t="shared" si="6"/>
        <v>1.9960534568565433</v>
      </c>
      <c r="I55">
        <f t="shared" si="7"/>
        <v>-5.9030017845444238</v>
      </c>
      <c r="J55">
        <f t="shared" si="8"/>
        <v>4.4707829614924099</v>
      </c>
      <c r="K55">
        <f t="shared" si="25"/>
        <v>7.4049530962123926</v>
      </c>
      <c r="L55">
        <f t="shared" si="9"/>
        <v>0.12558103905862439</v>
      </c>
      <c r="M55">
        <f t="shared" si="10"/>
        <v>28.500387818578943</v>
      </c>
      <c r="N55">
        <f t="shared" si="11"/>
        <v>-6.9815479589117588</v>
      </c>
      <c r="O55">
        <f t="shared" si="26"/>
        <v>0.41910570997110819</v>
      </c>
      <c r="P55">
        <f t="shared" si="31"/>
        <v>4.7100402091156681</v>
      </c>
      <c r="Q55">
        <f t="shared" si="22"/>
        <v>14.17422373297336</v>
      </c>
      <c r="R55">
        <f t="shared" si="32"/>
        <v>1.5079644737231019</v>
      </c>
      <c r="S55" t="str">
        <f t="shared" si="33"/>
        <v/>
      </c>
      <c r="T55">
        <f t="shared" si="23"/>
        <v>-0.75737448922988115</v>
      </c>
      <c r="U55" t="str">
        <f t="shared" si="12"/>
        <v/>
      </c>
      <c r="V55" t="str">
        <f t="shared" si="13"/>
        <v/>
      </c>
      <c r="W55">
        <f t="shared" si="14"/>
        <v>1.9108117129407249</v>
      </c>
      <c r="AG55">
        <f t="shared" si="42"/>
        <v>1.340412865531645</v>
      </c>
      <c r="AH55">
        <f t="shared" ref="AH55:AH86" si="50">rx+ABS(Rcurrenta)*COS(AG55)</f>
        <v>9.8063650451271123</v>
      </c>
      <c r="AI55">
        <f t="shared" ref="AI55:AI86" si="51">IF(ABS(Rcurrenta)&lt;500,ry+ABS(Rcurrenta)*SIN(AG55),currenty+currentdy_dx*(AH55-current_x))</f>
        <v>2.7747917145699579</v>
      </c>
      <c r="AL55">
        <f t="shared" si="15"/>
        <v>1.5030114926946307</v>
      </c>
      <c r="AM55">
        <f t="shared" si="16"/>
        <v>15.905469744054018</v>
      </c>
      <c r="AX55">
        <f t="shared" si="36"/>
        <v>3.6128315516282621</v>
      </c>
      <c r="AY55">
        <f t="shared" si="48"/>
        <v>-7.6464190108969721</v>
      </c>
      <c r="AZ55">
        <f t="shared" si="49"/>
        <v>-0.20892108405332413</v>
      </c>
    </row>
    <row r="56" spans="1:52">
      <c r="A56">
        <f t="shared" si="18"/>
        <v>0</v>
      </c>
      <c r="B56">
        <f t="shared" si="24"/>
        <v>49</v>
      </c>
      <c r="C56">
        <f t="shared" si="19"/>
        <v>1.5393804002589999</v>
      </c>
      <c r="D56">
        <f t="shared" si="2"/>
        <v>4.2433929863381028</v>
      </c>
      <c r="E56">
        <f t="shared" si="3"/>
        <v>3.9371784818437461</v>
      </c>
      <c r="F56">
        <f t="shared" si="4"/>
        <v>-7.8588187189454066</v>
      </c>
      <c r="G56">
        <f t="shared" si="5"/>
        <v>7.8704714438672312</v>
      </c>
      <c r="H56">
        <f t="shared" si="6"/>
        <v>1.9990131207314632</v>
      </c>
      <c r="I56">
        <f t="shared" si="7"/>
        <v>-4.9790069793559937</v>
      </c>
      <c r="J56">
        <f t="shared" si="8"/>
        <v>4.2433929863381037</v>
      </c>
      <c r="K56">
        <f t="shared" si="25"/>
        <v>6.5419335472763027</v>
      </c>
      <c r="L56">
        <f t="shared" si="9"/>
        <v>6.2821518156254127E-2</v>
      </c>
      <c r="M56">
        <f t="shared" si="10"/>
        <v>30.305727188127758</v>
      </c>
      <c r="N56">
        <f t="shared" si="11"/>
        <v>-7.4937283266913655</v>
      </c>
      <c r="O56">
        <f t="shared" si="26"/>
        <v>0.739578814682056</v>
      </c>
      <c r="P56">
        <f t="shared" si="31"/>
        <v>3.066943090496538</v>
      </c>
      <c r="Q56">
        <f t="shared" si="22"/>
        <v>14.406857195445738</v>
      </c>
      <c r="R56">
        <f t="shared" si="32"/>
        <v>1.5393804002589999</v>
      </c>
      <c r="S56" t="str">
        <f t="shared" si="33"/>
        <v/>
      </c>
      <c r="T56">
        <f t="shared" si="23"/>
        <v>-0.85225688655029008</v>
      </c>
      <c r="U56" t="str">
        <f t="shared" si="12"/>
        <v/>
      </c>
      <c r="V56" t="str">
        <f t="shared" si="13"/>
        <v/>
      </c>
      <c r="W56">
        <f t="shared" si="14"/>
        <v>2.9345180965007409</v>
      </c>
      <c r="AG56">
        <f t="shared" si="42"/>
        <v>1.3823007675795089</v>
      </c>
      <c r="AH56">
        <f t="shared" si="50"/>
        <v>9.6898792207058904</v>
      </c>
      <c r="AI56">
        <f t="shared" si="51"/>
        <v>2.7995515408922307</v>
      </c>
      <c r="AL56">
        <f t="shared" si="15"/>
        <v>0.75336236221156638</v>
      </c>
      <c r="AM56">
        <f t="shared" si="16"/>
        <v>15.976326582801102</v>
      </c>
      <c r="AX56">
        <f t="shared" si="36"/>
        <v>3.6913713679680069</v>
      </c>
      <c r="AY56">
        <f t="shared" si="48"/>
        <v>-7.6611175265529745</v>
      </c>
      <c r="AZ56">
        <f t="shared" si="49"/>
        <v>-0.18267499581436458</v>
      </c>
    </row>
    <row r="57" spans="1:52">
      <c r="A57">
        <f t="shared" si="18"/>
        <v>0</v>
      </c>
      <c r="B57">
        <f t="shared" si="24"/>
        <v>50</v>
      </c>
      <c r="C57">
        <f t="shared" si="19"/>
        <v>1.5707963267948979</v>
      </c>
      <c r="D57">
        <f t="shared" si="2"/>
        <v>3.9999999999999898</v>
      </c>
      <c r="E57">
        <f t="shared" si="3"/>
        <v>4.0000000000000027</v>
      </c>
      <c r="F57">
        <f t="shared" si="4"/>
        <v>-8.0000000000000053</v>
      </c>
      <c r="G57">
        <f t="shared" si="5"/>
        <v>8.0000000000000053</v>
      </c>
      <c r="H57">
        <f t="shared" si="6"/>
        <v>2</v>
      </c>
      <c r="I57">
        <f t="shared" si="7"/>
        <v>-3.9999999999999591</v>
      </c>
      <c r="J57">
        <f t="shared" si="8"/>
        <v>3.9999999999999898</v>
      </c>
      <c r="K57">
        <f t="shared" si="25"/>
        <v>5.6568542494923442</v>
      </c>
      <c r="L57">
        <f t="shared" si="9"/>
        <v>-2.5420204136095137E-15</v>
      </c>
      <c r="M57">
        <f t="shared" si="10"/>
        <v>32.000000000000064</v>
      </c>
      <c r="N57">
        <f t="shared" si="11"/>
        <v>-8.0000000000000213</v>
      </c>
      <c r="O57">
        <f t="shared" si="26"/>
        <v>1.5000000000000486</v>
      </c>
      <c r="P57">
        <f t="shared" si="31"/>
        <v>1.8856180831640867</v>
      </c>
      <c r="Q57">
        <f t="shared" si="22"/>
        <v>14.612378099169696</v>
      </c>
      <c r="R57">
        <f t="shared" si="32"/>
        <v>1.5707963267948979</v>
      </c>
      <c r="S57" t="str">
        <f t="shared" si="33"/>
        <v/>
      </c>
      <c r="T57">
        <f t="shared" si="23"/>
        <v>-1.0000000000000075</v>
      </c>
      <c r="U57" t="str">
        <f t="shared" si="12"/>
        <v/>
      </c>
      <c r="V57" t="str">
        <f t="shared" si="13"/>
        <v/>
      </c>
      <c r="W57">
        <f t="shared" si="14"/>
        <v>4.7729707730092974</v>
      </c>
      <c r="AG57">
        <f t="shared" si="42"/>
        <v>1.4241886696273729</v>
      </c>
      <c r="AH57">
        <f t="shared" si="50"/>
        <v>9.5724587402302941</v>
      </c>
      <c r="AI57">
        <f t="shared" si="51"/>
        <v>2.8194117285922728</v>
      </c>
      <c r="AL57">
        <f t="shared" si="15"/>
        <v>-2.8727888123913914E-14</v>
      </c>
      <c r="AM57">
        <f t="shared" si="16"/>
        <v>16</v>
      </c>
      <c r="AX57">
        <f t="shared" si="36"/>
        <v>3.7699111843077517</v>
      </c>
      <c r="AY57">
        <f t="shared" si="48"/>
        <v>-7.6778299759402131</v>
      </c>
      <c r="AZ57">
        <f t="shared" si="49"/>
        <v>-0.15766304775316808</v>
      </c>
    </row>
    <row r="58" spans="1:52">
      <c r="A58">
        <f t="shared" si="18"/>
        <v>0</v>
      </c>
      <c r="B58">
        <f t="shared" si="24"/>
        <v>51</v>
      </c>
      <c r="C58">
        <f t="shared" si="19"/>
        <v>1.6022122533307959</v>
      </c>
      <c r="D58">
        <f t="shared" si="2"/>
        <v>3.7408208410880488</v>
      </c>
      <c r="E58">
        <f t="shared" si="3"/>
        <v>4.0628215181562588</v>
      </c>
      <c r="F58">
        <f t="shared" si="4"/>
        <v>-8.1096089359069481</v>
      </c>
      <c r="G58">
        <f t="shared" si="5"/>
        <v>8.1216335219844833</v>
      </c>
      <c r="H58">
        <f t="shared" si="6"/>
        <v>1.999013120731463</v>
      </c>
      <c r="I58">
        <f t="shared" si="7"/>
        <v>-2.9697103544179591</v>
      </c>
      <c r="J58">
        <f t="shared" si="8"/>
        <v>3.7408208410880488</v>
      </c>
      <c r="K58">
        <f t="shared" si="25"/>
        <v>4.7762872771909288</v>
      </c>
      <c r="L58">
        <f t="shared" si="9"/>
        <v>-6.2821518156259221E-2</v>
      </c>
      <c r="M58">
        <f t="shared" si="10"/>
        <v>33.567983431281753</v>
      </c>
      <c r="N58">
        <f t="shared" si="11"/>
        <v>-8.4983766391603801</v>
      </c>
      <c r="O58">
        <f t="shared" si="26"/>
        <v>3.8309480057783554</v>
      </c>
      <c r="P58">
        <f t="shared" si="31"/>
        <v>1.0859823909702344</v>
      </c>
      <c r="Q58">
        <f t="shared" si="22"/>
        <v>14.790093416696029</v>
      </c>
      <c r="R58">
        <f t="shared" si="32"/>
        <v>1.6022122533307959</v>
      </c>
      <c r="S58" t="str">
        <f t="shared" si="33"/>
        <v/>
      </c>
      <c r="T58">
        <f t="shared" si="23"/>
        <v>-1.2596584833678912</v>
      </c>
      <c r="U58" t="str">
        <f t="shared" si="12"/>
        <v/>
      </c>
      <c r="V58" t="str">
        <f t="shared" si="13"/>
        <v/>
      </c>
      <c r="W58">
        <f t="shared" si="14"/>
        <v>8.2874271947994043</v>
      </c>
      <c r="AG58">
        <f t="shared" si="42"/>
        <v>1.4660765716752369</v>
      </c>
      <c r="AH58">
        <f t="shared" si="50"/>
        <v>9.4543095991228245</v>
      </c>
      <c r="AI58">
        <f t="shared" si="51"/>
        <v>2.8343374361523206</v>
      </c>
      <c r="AL58">
        <f t="shared" si="15"/>
        <v>-0.75336236221162745</v>
      </c>
      <c r="AM58">
        <f t="shared" si="16"/>
        <v>15.976326582801097</v>
      </c>
      <c r="AX58">
        <f t="shared" si="36"/>
        <v>3.8484510006474966</v>
      </c>
      <c r="AY58">
        <f t="shared" si="48"/>
        <v>-7.696453321250762</v>
      </c>
      <c r="AZ58">
        <f t="shared" si="49"/>
        <v>-0.13403944684684874</v>
      </c>
    </row>
    <row r="59" spans="1:52">
      <c r="A59">
        <f t="shared" si="18"/>
        <v>0</v>
      </c>
      <c r="B59">
        <f t="shared" si="24"/>
        <v>52</v>
      </c>
      <c r="C59">
        <f t="shared" si="19"/>
        <v>1.6336281798666938</v>
      </c>
      <c r="D59">
        <f t="shared" si="2"/>
        <v>3.4661346490233922</v>
      </c>
      <c r="E59">
        <f t="shared" si="3"/>
        <v>4.1255810390586296</v>
      </c>
      <c r="F59">
        <f t="shared" si="4"/>
        <v>-8.1860992006286484</v>
      </c>
      <c r="G59">
        <f t="shared" si="5"/>
        <v>8.2348802945547863</v>
      </c>
      <c r="H59">
        <f t="shared" si="6"/>
        <v>1.9960534568565429</v>
      </c>
      <c r="I59">
        <f t="shared" si="7"/>
        <v>-1.8923383104866733</v>
      </c>
      <c r="J59">
        <f t="shared" si="8"/>
        <v>3.4661346490233917</v>
      </c>
      <c r="K59">
        <f t="shared" si="25"/>
        <v>3.9490547839319814</v>
      </c>
      <c r="L59">
        <f t="shared" si="9"/>
        <v>-0.12558103905862947</v>
      </c>
      <c r="M59">
        <f t="shared" si="10"/>
        <v>34.994953065547769</v>
      </c>
      <c r="N59">
        <f t="shared" si="11"/>
        <v>-8.9868796959406279</v>
      </c>
      <c r="O59">
        <f t="shared" si="26"/>
        <v>15.390420906291123</v>
      </c>
      <c r="P59">
        <f t="shared" si="31"/>
        <v>0.59051731057756718</v>
      </c>
      <c r="Q59">
        <f t="shared" si="22"/>
        <v>14.940144906910604</v>
      </c>
      <c r="R59">
        <f t="shared" si="32"/>
        <v>1.6336281798666938</v>
      </c>
      <c r="S59" t="str">
        <f t="shared" si="33"/>
        <v/>
      </c>
      <c r="T59">
        <f t="shared" si="23"/>
        <v>-1.8316675352474199</v>
      </c>
      <c r="U59" t="str">
        <f t="shared" si="12"/>
        <v/>
      </c>
      <c r="V59" t="str">
        <f t="shared" si="13"/>
        <v/>
      </c>
      <c r="W59">
        <f t="shared" si="14"/>
        <v>15.240874126445796</v>
      </c>
      <c r="AG59">
        <f t="shared" si="42"/>
        <v>1.5079644737231008</v>
      </c>
      <c r="AH59">
        <f t="shared" si="50"/>
        <v>9.3356390711243336</v>
      </c>
      <c r="AI59">
        <f t="shared" si="51"/>
        <v>2.8443024788095252</v>
      </c>
      <c r="AL59">
        <f t="shared" si="15"/>
        <v>-1.5030114926946911</v>
      </c>
      <c r="AM59">
        <f t="shared" si="16"/>
        <v>15.905469744054008</v>
      </c>
      <c r="AX59">
        <f t="shared" si="36"/>
        <v>3.9269908169872414</v>
      </c>
      <c r="AY59">
        <f t="shared" si="48"/>
        <v>-7.7168727433678912</v>
      </c>
      <c r="AZ59">
        <f t="shared" si="49"/>
        <v>-0.11194984045063838</v>
      </c>
    </row>
    <row r="60" spans="1:52">
      <c r="A60">
        <f t="shared" si="18"/>
        <v>0</v>
      </c>
      <c r="B60">
        <f t="shared" si="24"/>
        <v>53</v>
      </c>
      <c r="C60">
        <f t="shared" si="19"/>
        <v>1.6650441064025918</v>
      </c>
      <c r="D60">
        <f t="shared" si="2"/>
        <v>3.176282496366627</v>
      </c>
      <c r="E60">
        <f t="shared" si="3"/>
        <v>4.1882166266370318</v>
      </c>
      <c r="F60">
        <f t="shared" si="4"/>
        <v>-8.2280635912709403</v>
      </c>
      <c r="G60">
        <f t="shared" si="5"/>
        <v>8.3392583459960949</v>
      </c>
      <c r="H60">
        <f t="shared" si="6"/>
        <v>1.9911239292061598</v>
      </c>
      <c r="I60">
        <f t="shared" si="7"/>
        <v>-0.77253715148385327</v>
      </c>
      <c r="J60">
        <f t="shared" si="8"/>
        <v>3.176282496366627</v>
      </c>
      <c r="K60">
        <f t="shared" si="25"/>
        <v>3.2688811766639359</v>
      </c>
      <c r="L60">
        <f t="shared" si="9"/>
        <v>-0.18821662663703143</v>
      </c>
      <c r="M60">
        <f t="shared" si="10"/>
        <v>36.26681530538719</v>
      </c>
      <c r="N60">
        <f t="shared" si="11"/>
        <v>-9.4635462335104599</v>
      </c>
      <c r="O60">
        <f t="shared" si="26"/>
        <v>233.98807470871611</v>
      </c>
      <c r="P60">
        <f t="shared" si="31"/>
        <v>0.32377667384064812</v>
      </c>
      <c r="Q60">
        <f t="shared" si="22"/>
        <v>15.064208121888846</v>
      </c>
      <c r="R60">
        <f t="shared" si="32"/>
        <v>1.6650441064025918</v>
      </c>
      <c r="S60" t="str">
        <f t="shared" si="33"/>
        <v/>
      </c>
      <c r="T60">
        <f t="shared" si="23"/>
        <v>-4.1114948197193781</v>
      </c>
      <c r="U60" t="str">
        <f t="shared" si="12"/>
        <v/>
      </c>
      <c r="V60" t="str">
        <f t="shared" si="13"/>
        <v/>
      </c>
      <c r="W60">
        <f t="shared" si="14"/>
        <v>27.796937602828962</v>
      </c>
      <c r="AG60">
        <f t="shared" si="42"/>
        <v>1.5498523757709648</v>
      </c>
      <c r="AH60">
        <f t="shared" si="50"/>
        <v>9.216655344665444</v>
      </c>
      <c r="AI60">
        <f t="shared" si="51"/>
        <v>2.8492893744929213</v>
      </c>
      <c r="AL60">
        <f t="shared" si="15"/>
        <v>-2.2452641839791223</v>
      </c>
      <c r="AM60">
        <f t="shared" si="16"/>
        <v>15.787918317944726</v>
      </c>
      <c r="AX60">
        <f t="shared" si="36"/>
        <v>4.0055306333269858</v>
      </c>
      <c r="AY60">
        <f t="shared" si="48"/>
        <v>-7.7389623497641011</v>
      </c>
      <c r="AZ60">
        <f t="shared" si="49"/>
        <v>-9.1530418333509389E-2</v>
      </c>
    </row>
    <row r="61" spans="1:52">
      <c r="A61">
        <f t="shared" si="18"/>
        <v>0</v>
      </c>
      <c r="B61">
        <f t="shared" si="24"/>
        <v>54</v>
      </c>
      <c r="C61">
        <f t="shared" si="19"/>
        <v>1.6964600329384898</v>
      </c>
      <c r="D61">
        <f t="shared" si="2"/>
        <v>2.871666776000076</v>
      </c>
      <c r="E61">
        <f t="shared" si="3"/>
        <v>4.2506664671286112</v>
      </c>
      <c r="F61">
        <f t="shared" si="4"/>
        <v>-8.234247927269795</v>
      </c>
      <c r="G61">
        <f t="shared" si="5"/>
        <v>8.4342973848455358</v>
      </c>
      <c r="H61">
        <f t="shared" si="6"/>
        <v>1.9842294026289553</v>
      </c>
      <c r="I61">
        <f t="shared" si="7"/>
        <v>0.3846086819371779</v>
      </c>
      <c r="J61">
        <f t="shared" si="8"/>
        <v>2.871666776000076</v>
      </c>
      <c r="K61">
        <f t="shared" si="25"/>
        <v>2.8973080455146851</v>
      </c>
      <c r="L61">
        <f t="shared" si="9"/>
        <v>-0.25066646712861135</v>
      </c>
      <c r="M61">
        <f t="shared" si="10"/>
        <v>37.370236637311834</v>
      </c>
      <c r="N61">
        <f t="shared" si="11"/>
        <v>-9.9264367078346822</v>
      </c>
      <c r="O61">
        <f t="shared" si="26"/>
        <v>-1953.3697666138514</v>
      </c>
      <c r="P61">
        <f t="shared" si="31"/>
        <v>0.21884786039463947</v>
      </c>
      <c r="Q61">
        <f t="shared" si="22"/>
        <v>15.1669030527895</v>
      </c>
      <c r="R61">
        <f t="shared" si="32"/>
        <v>1.6964600329384898</v>
      </c>
      <c r="S61" t="str">
        <f t="shared" si="33"/>
        <v/>
      </c>
      <c r="T61">
        <f t="shared" si="23"/>
        <v>7.4664637353899748</v>
      </c>
      <c r="U61" t="str">
        <f t="shared" si="12"/>
        <v/>
      </c>
      <c r="V61" t="str">
        <f t="shared" si="13"/>
        <v/>
      </c>
      <c r="W61">
        <f t="shared" si="14"/>
        <v>41.124459630405639</v>
      </c>
      <c r="AG61">
        <f t="shared" si="42"/>
        <v>1.5917402778188288</v>
      </c>
      <c r="AH61">
        <f t="shared" si="50"/>
        <v>9.0975671576333088</v>
      </c>
      <c r="AI61">
        <f t="shared" si="51"/>
        <v>2.8492893744929213</v>
      </c>
      <c r="AL61">
        <f t="shared" si="15"/>
        <v>-2.9764970135103974</v>
      </c>
      <c r="AM61">
        <f t="shared" si="16"/>
        <v>15.624482359326731</v>
      </c>
      <c r="AX61">
        <f t="shared" si="36"/>
        <v>4.0840704496667311</v>
      </c>
      <c r="AY61">
        <f t="shared" si="48"/>
        <v>-7.7625859506704211</v>
      </c>
      <c r="AZ61">
        <f t="shared" si="49"/>
        <v>-7.2907073022960345E-2</v>
      </c>
    </row>
    <row r="62" spans="1:52">
      <c r="A62">
        <f t="shared" si="18"/>
        <v>0</v>
      </c>
      <c r="B62">
        <f t="shared" si="24"/>
        <v>55</v>
      </c>
      <c r="C62">
        <f t="shared" si="19"/>
        <v>1.7278759594743878</v>
      </c>
      <c r="D62">
        <f t="shared" si="2"/>
        <v>2.5527503448587519</v>
      </c>
      <c r="E62">
        <f t="shared" si="3"/>
        <v>4.312868930080465</v>
      </c>
      <c r="F62">
        <f t="shared" si="4"/>
        <v>-8.2035641997598585</v>
      </c>
      <c r="G62">
        <f t="shared" si="5"/>
        <v>8.5195407135110024</v>
      </c>
      <c r="H62">
        <f t="shared" si="6"/>
        <v>1.9753766811902751</v>
      </c>
      <c r="I62">
        <f t="shared" si="7"/>
        <v>1.573609446059284</v>
      </c>
      <c r="J62">
        <f t="shared" si="8"/>
        <v>2.5527503448587527</v>
      </c>
      <c r="K62">
        <f t="shared" si="25"/>
        <v>2.9987965939528958</v>
      </c>
      <c r="L62">
        <f t="shared" si="9"/>
        <v>-0.31286893008046468</v>
      </c>
      <c r="M62">
        <f t="shared" si="10"/>
        <v>38.292768586676338</v>
      </c>
      <c r="N62">
        <f t="shared" si="11"/>
        <v>-10.373642679760703</v>
      </c>
      <c r="O62">
        <f t="shared" si="26"/>
        <v>-29.275424128210172</v>
      </c>
      <c r="P62">
        <f t="shared" si="31"/>
        <v>0.23639972628372616</v>
      </c>
      <c r="Q62">
        <f t="shared" si="22"/>
        <v>15.257924669499255</v>
      </c>
      <c r="R62">
        <f t="shared" si="32"/>
        <v>1.7278759594743878</v>
      </c>
      <c r="S62" t="str">
        <f t="shared" si="33"/>
        <v/>
      </c>
      <c r="T62">
        <f t="shared" si="23"/>
        <v>1.6222261192263971</v>
      </c>
      <c r="U62" t="str">
        <f t="shared" si="12"/>
        <v/>
      </c>
      <c r="V62" t="str">
        <f t="shared" si="13"/>
        <v/>
      </c>
      <c r="W62">
        <f t="shared" si="14"/>
        <v>38.071110070568487</v>
      </c>
      <c r="AG62">
        <f t="shared" si="42"/>
        <v>1.6336281798666927</v>
      </c>
      <c r="AH62">
        <f t="shared" si="50"/>
        <v>8.978583431174421</v>
      </c>
      <c r="AI62">
        <f t="shared" si="51"/>
        <v>2.8443024788095252</v>
      </c>
      <c r="AL62">
        <f t="shared" si="15"/>
        <v>-3.6931755794409904</v>
      </c>
      <c r="AM62">
        <f t="shared" si="16"/>
        <v>15.416286183895117</v>
      </c>
      <c r="AX62">
        <f t="shared" si="36"/>
        <v>4.1626102660064763</v>
      </c>
      <c r="AY62">
        <f t="shared" si="48"/>
        <v>-7.7875978987316179</v>
      </c>
      <c r="AZ62">
        <f t="shared" si="49"/>
        <v>-5.6194623635721697E-2</v>
      </c>
    </row>
    <row r="63" spans="1:52">
      <c r="A63">
        <f t="shared" si="18"/>
        <v>0</v>
      </c>
      <c r="B63">
        <f t="shared" si="24"/>
        <v>56</v>
      </c>
      <c r="C63">
        <f t="shared" si="19"/>
        <v>1.7592918860102857</v>
      </c>
      <c r="D63">
        <f t="shared" si="2"/>
        <v>2.2200554268671917</v>
      </c>
      <c r="E63">
        <f t="shared" si="3"/>
        <v>4.3747626291714523</v>
      </c>
      <c r="F63">
        <f t="shared" si="4"/>
        <v>-8.1351028478925507</v>
      </c>
      <c r="G63">
        <f t="shared" si="5"/>
        <v>8.5945471111988692</v>
      </c>
      <c r="H63">
        <f t="shared" si="6"/>
        <v>1.9645745014573768</v>
      </c>
      <c r="I63">
        <f t="shared" si="7"/>
        <v>2.7885997914001939</v>
      </c>
      <c r="J63">
        <f t="shared" si="8"/>
        <v>2.2200554268671917</v>
      </c>
      <c r="K63">
        <f t="shared" si="25"/>
        <v>3.5643982514527854</v>
      </c>
      <c r="L63">
        <f t="shared" si="9"/>
        <v>-0.37476262917145226</v>
      </c>
      <c r="M63">
        <f t="shared" si="10"/>
        <v>39.022967228874563</v>
      </c>
      <c r="N63">
        <f t="shared" si="11"/>
        <v>-10.803294427306954</v>
      </c>
      <c r="O63">
        <f t="shared" si="26"/>
        <v>-5.3843414609297584</v>
      </c>
      <c r="P63">
        <f t="shared" si="31"/>
        <v>0.38785330836033272</v>
      </c>
      <c r="Q63">
        <f t="shared" si="22"/>
        <v>15.352134642990981</v>
      </c>
      <c r="R63">
        <f t="shared" si="32"/>
        <v>1.7592918860102857</v>
      </c>
      <c r="S63" t="str">
        <f t="shared" si="33"/>
        <v/>
      </c>
      <c r="T63">
        <f t="shared" si="23"/>
        <v>0.79611833641874863</v>
      </c>
      <c r="U63" t="str">
        <f t="shared" si="12"/>
        <v/>
      </c>
      <c r="V63" t="str">
        <f t="shared" si="13"/>
        <v/>
      </c>
      <c r="W63">
        <f t="shared" si="14"/>
        <v>23.204649299107192</v>
      </c>
      <c r="AG63">
        <f t="shared" si="42"/>
        <v>1.6755160819145567</v>
      </c>
      <c r="AH63">
        <f t="shared" si="50"/>
        <v>8.8599129031759283</v>
      </c>
      <c r="AI63">
        <f t="shared" si="51"/>
        <v>2.8343374361523206</v>
      </c>
      <c r="AL63">
        <f t="shared" si="15"/>
        <v>-4.391882954944716</v>
      </c>
      <c r="AM63">
        <f t="shared" si="16"/>
        <v>15.164758710752311</v>
      </c>
      <c r="AX63">
        <f t="shared" si="36"/>
        <v>4.2411500823462216</v>
      </c>
      <c r="AY63">
        <f t="shared" si="48"/>
        <v>-7.8138439869705776</v>
      </c>
      <c r="AZ63">
        <f t="shared" si="49"/>
        <v>-4.149610797971931E-2</v>
      </c>
    </row>
    <row r="64" spans="1:52">
      <c r="A64">
        <f t="shared" si="18"/>
        <v>0</v>
      </c>
      <c r="B64">
        <f t="shared" si="24"/>
        <v>57</v>
      </c>
      <c r="C64">
        <f t="shared" si="19"/>
        <v>1.7907078125461837</v>
      </c>
      <c r="D64">
        <f t="shared" si="2"/>
        <v>1.8741622786917198</v>
      </c>
      <c r="E64">
        <f t="shared" si="3"/>
        <v>4.4362864827930881</v>
      </c>
      <c r="F64">
        <f t="shared" si="4"/>
        <v>-8.0281440442410172</v>
      </c>
      <c r="G64">
        <f t="shared" si="5"/>
        <v>8.658892678640127</v>
      </c>
      <c r="H64">
        <f t="shared" si="6"/>
        <v>1.9518335238774942</v>
      </c>
      <c r="I64">
        <f t="shared" si="7"/>
        <v>4.0233721146645767</v>
      </c>
      <c r="J64">
        <f t="shared" si="8"/>
        <v>1.8741622786917207</v>
      </c>
      <c r="K64">
        <f t="shared" si="25"/>
        <v>4.43846904010059</v>
      </c>
      <c r="L64">
        <f t="shared" si="9"/>
        <v>-0.43628648279308818</v>
      </c>
      <c r="M64">
        <f t="shared" si="10"/>
        <v>39.550506161873138</v>
      </c>
      <c r="N64">
        <f t="shared" si="11"/>
        <v>-11.21356842803058</v>
      </c>
      <c r="O64">
        <f t="shared" si="26"/>
        <v>-1.830850620525776</v>
      </c>
      <c r="P64">
        <f t="shared" si="31"/>
        <v>0.73329051640346876</v>
      </c>
      <c r="Q64">
        <f t="shared" si="22"/>
        <v>15.464113516603305</v>
      </c>
      <c r="R64">
        <f t="shared" si="32"/>
        <v>1.7907078125461837</v>
      </c>
      <c r="S64" t="str">
        <f t="shared" si="33"/>
        <v/>
      </c>
      <c r="T64">
        <f t="shared" si="23"/>
        <v>0.4658187772044961</v>
      </c>
      <c r="U64" t="str">
        <f t="shared" si="12"/>
        <v/>
      </c>
      <c r="V64" t="str">
        <f t="shared" si="13"/>
        <v/>
      </c>
      <c r="W64">
        <f t="shared" si="14"/>
        <v>12.273443878889672</v>
      </c>
      <c r="AG64">
        <f t="shared" si="42"/>
        <v>1.7174039839624207</v>
      </c>
      <c r="AH64">
        <f t="shared" si="50"/>
        <v>8.7417637620684587</v>
      </c>
      <c r="AI64">
        <f t="shared" si="51"/>
        <v>2.8194117285922724</v>
      </c>
      <c r="AL64">
        <f t="shared" si="15"/>
        <v>-5.0693471113704511</v>
      </c>
      <c r="AM64">
        <f t="shared" si="16"/>
        <v>14.871621192767718</v>
      </c>
      <c r="AX64">
        <f t="shared" si="36"/>
        <v>4.3196898986859669</v>
      </c>
      <c r="AY64">
        <f t="shared" si="48"/>
        <v>-7.8411623995255972</v>
      </c>
      <c r="AZ64">
        <f t="shared" si="49"/>
        <v>-2.8902147291724745E-2</v>
      </c>
    </row>
    <row r="65" spans="1:52">
      <c r="A65">
        <f t="shared" si="18"/>
        <v>0</v>
      </c>
      <c r="B65">
        <f t="shared" si="24"/>
        <v>58</v>
      </c>
      <c r="C65">
        <f t="shared" si="19"/>
        <v>1.8221237390820817</v>
      </c>
      <c r="D65">
        <f t="shared" si="2"/>
        <v>1.5157076228565973</v>
      </c>
      <c r="E65">
        <f t="shared" si="3"/>
        <v>4.4973797743297128</v>
      </c>
      <c r="F65">
        <f t="shared" si="4"/>
        <v>-7.882167877878568</v>
      </c>
      <c r="G65">
        <f t="shared" si="5"/>
        <v>8.7121726372324826</v>
      </c>
      <c r="H65">
        <f t="shared" si="6"/>
        <v>1.9371663222572615</v>
      </c>
      <c r="I65">
        <f t="shared" si="7"/>
        <v>5.2714133433563006</v>
      </c>
      <c r="J65">
        <f t="shared" si="8"/>
        <v>1.5157076228565973</v>
      </c>
      <c r="K65">
        <f t="shared" si="25"/>
        <v>5.4849948253850203</v>
      </c>
      <c r="L65">
        <f t="shared" si="9"/>
        <v>-0.4973797743297127</v>
      </c>
      <c r="M65">
        <f t="shared" si="10"/>
        <v>39.86628189379033</v>
      </c>
      <c r="N65">
        <f t="shared" si="11"/>
        <v>-11.602694681842792</v>
      </c>
      <c r="O65">
        <f t="shared" si="26"/>
        <v>-0.83006157617948439</v>
      </c>
      <c r="P65">
        <f t="shared" si="31"/>
        <v>1.3571790317111603</v>
      </c>
      <c r="Q65">
        <f t="shared" si="22"/>
        <v>15.603552133898964</v>
      </c>
      <c r="R65">
        <f t="shared" si="32"/>
        <v>1.8221237390820817</v>
      </c>
      <c r="S65" t="str">
        <f t="shared" si="33"/>
        <v/>
      </c>
      <c r="T65">
        <f t="shared" si="23"/>
        <v>0.28753344200694925</v>
      </c>
      <c r="U65" t="str">
        <f t="shared" si="12"/>
        <v/>
      </c>
      <c r="V65" t="str">
        <f t="shared" si="13"/>
        <v/>
      </c>
      <c r="W65">
        <f t="shared" si="14"/>
        <v>6.6314021877074003</v>
      </c>
      <c r="AG65">
        <f t="shared" si="42"/>
        <v>1.7592918860102846</v>
      </c>
      <c r="AH65">
        <f t="shared" si="50"/>
        <v>8.6243432815928642</v>
      </c>
      <c r="AI65">
        <f t="shared" si="51"/>
        <v>2.7995515408922307</v>
      </c>
      <c r="AL65">
        <f t="shared" si="15"/>
        <v>-5.7224670696930433</v>
      </c>
      <c r="AM65">
        <f t="shared" si="16"/>
        <v>14.538872443229202</v>
      </c>
      <c r="AX65">
        <f t="shared" si="36"/>
        <v>4.3982297150257121</v>
      </c>
      <c r="AY65">
        <f t="shared" si="48"/>
        <v>-7.8693847092989806</v>
      </c>
      <c r="AZ65">
        <f t="shared" si="49"/>
        <v>-1.8490387527296426E-2</v>
      </c>
    </row>
    <row r="66" spans="1:52">
      <c r="A66">
        <f t="shared" si="18"/>
        <v>0</v>
      </c>
      <c r="B66">
        <f t="shared" si="24"/>
        <v>59</v>
      </c>
      <c r="C66">
        <f t="shared" si="19"/>
        <v>1.8535396656179797</v>
      </c>
      <c r="D66">
        <f t="shared" si="2"/>
        <v>1.1453828536942066</v>
      </c>
      <c r="E66">
        <f t="shared" si="3"/>
        <v>4.5579822120784614</v>
      </c>
      <c r="F66">
        <f t="shared" si="4"/>
        <v>-7.6968633311985704</v>
      </c>
      <c r="G66">
        <f t="shared" si="5"/>
        <v>8.7540030753735394</v>
      </c>
      <c r="H66">
        <f t="shared" si="6"/>
        <v>1.9205873713538852</v>
      </c>
      <c r="I66">
        <f t="shared" si="7"/>
        <v>6.5259448990759861</v>
      </c>
      <c r="J66">
        <f t="shared" si="8"/>
        <v>1.1453828536942066</v>
      </c>
      <c r="K66">
        <f t="shared" si="25"/>
        <v>6.6256968469220325</v>
      </c>
      <c r="L66">
        <f t="shared" si="9"/>
        <v>-0.55798221207846166</v>
      </c>
      <c r="M66">
        <f t="shared" si="10"/>
        <v>39.962510657334292</v>
      </c>
      <c r="N66">
        <f t="shared" si="11"/>
        <v>-11.968963845247536</v>
      </c>
      <c r="O66">
        <f t="shared" si="26"/>
        <v>-0.44573332124660259</v>
      </c>
      <c r="P66">
        <f t="shared" si="31"/>
        <v>2.3479528668860401</v>
      </c>
      <c r="Q66">
        <f t="shared" si="22"/>
        <v>15.775868328383039</v>
      </c>
      <c r="R66">
        <f t="shared" si="32"/>
        <v>1.8535396656179797</v>
      </c>
      <c r="S66" t="str">
        <f t="shared" si="33"/>
        <v/>
      </c>
      <c r="T66">
        <f t="shared" si="23"/>
        <v>0.17551218580720507</v>
      </c>
      <c r="U66" t="str">
        <f t="shared" si="12"/>
        <v/>
      </c>
      <c r="V66" t="str">
        <f t="shared" si="13"/>
        <v/>
      </c>
      <c r="W66">
        <f t="shared" si="14"/>
        <v>3.8331263488845932</v>
      </c>
      <c r="AG66">
        <f t="shared" si="42"/>
        <v>1.8011797880581486</v>
      </c>
      <c r="AH66">
        <f t="shared" si="50"/>
        <v>8.5078574571716423</v>
      </c>
      <c r="AI66">
        <f t="shared" si="51"/>
        <v>2.7747917145699579</v>
      </c>
      <c r="AL66">
        <f t="shared" si="15"/>
        <v>-6.3483375509926212</v>
      </c>
      <c r="AM66">
        <f t="shared" si="16"/>
        <v>14.168771689417904</v>
      </c>
      <c r="AX66">
        <f t="shared" si="36"/>
        <v>4.4767695313654574</v>
      </c>
      <c r="AY66">
        <f t="shared" si="48"/>
        <v>-7.8983369163661061</v>
      </c>
      <c r="AZ66">
        <f t="shared" si="49"/>
        <v>-1.0325020647643512E-2</v>
      </c>
    </row>
    <row r="67" spans="1:52">
      <c r="A67">
        <f t="shared" si="18"/>
        <v>0</v>
      </c>
      <c r="B67">
        <f t="shared" si="24"/>
        <v>60</v>
      </c>
      <c r="C67">
        <f t="shared" si="19"/>
        <v>1.8849555921538776</v>
      </c>
      <c r="D67">
        <f t="shared" si="2"/>
        <v>0.76393202250018932</v>
      </c>
      <c r="E67">
        <f t="shared" si="3"/>
        <v>4.6180339887498985</v>
      </c>
      <c r="F67">
        <f t="shared" si="4"/>
        <v>-7.4721359549995672</v>
      </c>
      <c r="G67">
        <f t="shared" si="5"/>
        <v>8.7840226349461776</v>
      </c>
      <c r="H67">
        <f t="shared" si="6"/>
        <v>1.9021130325903062</v>
      </c>
      <c r="I67">
        <f t="shared" si="7"/>
        <v>7.7799655555151075</v>
      </c>
      <c r="J67">
        <f t="shared" si="8"/>
        <v>0.76393202250018932</v>
      </c>
      <c r="K67">
        <f t="shared" si="25"/>
        <v>7.817381670355025</v>
      </c>
      <c r="L67">
        <f t="shared" si="9"/>
        <v>-0.61803398874989812</v>
      </c>
      <c r="M67">
        <f t="shared" si="10"/>
        <v>39.832815729997471</v>
      </c>
      <c r="N67">
        <f t="shared" si="11"/>
        <v>-12.310734148701034</v>
      </c>
      <c r="O67">
        <f t="shared" si="26"/>
        <v>-0.26800890246841763</v>
      </c>
      <c r="P67">
        <f t="shared" si="31"/>
        <v>3.7853122093112774</v>
      </c>
      <c r="Q67">
        <f t="shared" si="22"/>
        <v>15.984020733775072</v>
      </c>
      <c r="R67">
        <f t="shared" si="32"/>
        <v>1.8849555921538776</v>
      </c>
      <c r="S67" t="str">
        <f t="shared" si="33"/>
        <v/>
      </c>
      <c r="T67">
        <f t="shared" si="23"/>
        <v>9.8192211398500179E-2</v>
      </c>
      <c r="U67" t="str">
        <f t="shared" si="12"/>
        <v/>
      </c>
      <c r="V67" t="str">
        <f t="shared" si="13"/>
        <v/>
      </c>
      <c r="W67">
        <f t="shared" si="14"/>
        <v>2.3776110139241364</v>
      </c>
      <c r="AG67">
        <f t="shared" si="42"/>
        <v>1.8430676901060126</v>
      </c>
      <c r="AH67">
        <f t="shared" si="50"/>
        <v>8.3925106445229787</v>
      </c>
      <c r="AI67">
        <f t="shared" si="51"/>
        <v>2.7451756867742687</v>
      </c>
      <c r="AL67">
        <f t="shared" si="15"/>
        <v>-6.9442719099991912</v>
      </c>
      <c r="AM67">
        <f t="shared" si="16"/>
        <v>13.763819204711716</v>
      </c>
      <c r="AX67">
        <f t="shared" si="36"/>
        <v>4.5553093477052027</v>
      </c>
      <c r="AY67">
        <f t="shared" si="48"/>
        <v>-7.9278405207428166</v>
      </c>
      <c r="AZ67">
        <f t="shared" si="49"/>
        <v>-4.4563888548391772E-3</v>
      </c>
    </row>
    <row r="68" spans="1:52">
      <c r="A68">
        <f t="shared" si="18"/>
        <v>0</v>
      </c>
      <c r="B68">
        <f t="shared" si="24"/>
        <v>61</v>
      </c>
      <c r="C68">
        <f t="shared" si="19"/>
        <v>1.9163715186897756</v>
      </c>
      <c r="D68">
        <f t="shared" si="2"/>
        <v>0.37214960914080386</v>
      </c>
      <c r="E68">
        <f t="shared" si="3"/>
        <v>4.6774758404905858</v>
      </c>
      <c r="F68">
        <f t="shared" si="4"/>
        <v>-7.2081141557236021</v>
      </c>
      <c r="G68">
        <f t="shared" si="5"/>
        <v>8.8018941311311831</v>
      </c>
      <c r="H68">
        <f t="shared" si="6"/>
        <v>1.8817615379084498</v>
      </c>
      <c r="I68">
        <f t="shared" si="7"/>
        <v>9.0262968793853258</v>
      </c>
      <c r="J68">
        <f t="shared" si="8"/>
        <v>0.37214960914080386</v>
      </c>
      <c r="K68">
        <f t="shared" si="25"/>
        <v>9.0339653910331599</v>
      </c>
      <c r="L68">
        <f t="shared" si="9"/>
        <v>-0.67747584049058607</v>
      </c>
      <c r="M68">
        <f t="shared" si="10"/>
        <v>39.472304414405627</v>
      </c>
      <c r="N68">
        <f t="shared" si="11"/>
        <v>-12.626438069623337</v>
      </c>
      <c r="O68">
        <f t="shared" si="26"/>
        <v>-0.17494973648522807</v>
      </c>
      <c r="P68">
        <f t="shared" si="31"/>
        <v>5.7305081424052959</v>
      </c>
      <c r="Q68">
        <f t="shared" si="22"/>
        <v>16.229611022034021</v>
      </c>
      <c r="R68">
        <f t="shared" si="32"/>
        <v>1.9163715186897756</v>
      </c>
      <c r="S68" t="str">
        <f t="shared" si="33"/>
        <v/>
      </c>
      <c r="T68">
        <f t="shared" si="23"/>
        <v>4.1229489137537274E-2</v>
      </c>
      <c r="U68" t="str">
        <f t="shared" si="12"/>
        <v/>
      </c>
      <c r="V68" t="str">
        <f t="shared" si="13"/>
        <v/>
      </c>
      <c r="W68">
        <f t="shared" si="14"/>
        <v>1.5705413510192454</v>
      </c>
      <c r="AG68">
        <f t="shared" si="42"/>
        <v>1.8849555921538765</v>
      </c>
      <c r="AH68">
        <f t="shared" si="50"/>
        <v>8.2785052011513702</v>
      </c>
      <c r="AI68">
        <f t="shared" si="51"/>
        <v>2.7107554140815115</v>
      </c>
      <c r="AL68">
        <f t="shared" si="15"/>
        <v>-7.5078231509593021</v>
      </c>
      <c r="AM68">
        <f t="shared" si="16"/>
        <v>13.326734890452165</v>
      </c>
      <c r="AX68">
        <f t="shared" si="36"/>
        <v>4.633849164044948</v>
      </c>
      <c r="AY68">
        <f t="shared" si="48"/>
        <v>-7.9577136228971881</v>
      </c>
      <c r="AZ68">
        <f t="shared" si="49"/>
        <v>-9.2067421540398264E-4</v>
      </c>
    </row>
    <row r="69" spans="1:52">
      <c r="A69">
        <f t="shared" si="18"/>
        <v>0</v>
      </c>
      <c r="B69">
        <f t="shared" si="24"/>
        <v>62</v>
      </c>
      <c r="C69">
        <f t="shared" si="19"/>
        <v>1.9477874452256736</v>
      </c>
      <c r="D69">
        <f t="shared" si="2"/>
        <v>-2.9121911791800681E-2</v>
      </c>
      <c r="E69">
        <f t="shared" si="3"/>
        <v>4.7362491053693594</v>
      </c>
      <c r="F69">
        <f t="shared" si="4"/>
        <v>-6.9051540189339571</v>
      </c>
      <c r="G69">
        <f t="shared" si="5"/>
        <v>8.8073060989633891</v>
      </c>
      <c r="H69">
        <f t="shared" si="6"/>
        <v>1.8595529717765016</v>
      </c>
      <c r="I69">
        <f t="shared" si="7"/>
        <v>10.257630917245155</v>
      </c>
      <c r="J69">
        <f t="shared" si="8"/>
        <v>-2.9121911791800237E-2</v>
      </c>
      <c r="K69">
        <f t="shared" si="25"/>
        <v>10.257672256422024</v>
      </c>
      <c r="L69">
        <f t="shared" si="9"/>
        <v>-0.73624910536935928</v>
      </c>
      <c r="M69">
        <f t="shared" si="10"/>
        <v>38.877633916504124</v>
      </c>
      <c r="N69">
        <f t="shared" si="11"/>
        <v>-12.914588734535538</v>
      </c>
      <c r="O69">
        <f t="shared" si="26"/>
        <v>-0.12169108445391165</v>
      </c>
      <c r="P69">
        <f t="shared" si="31"/>
        <v>8.2176282248333408</v>
      </c>
      <c r="Q69">
        <f t="shared" si="22"/>
        <v>16.513421415086562</v>
      </c>
      <c r="R69">
        <f t="shared" si="32"/>
        <v>1.9477874452256736</v>
      </c>
      <c r="S69" t="str">
        <f t="shared" si="33"/>
        <v/>
      </c>
      <c r="T69">
        <f t="shared" si="23"/>
        <v>-2.8390485119561483E-3</v>
      </c>
      <c r="U69" t="str">
        <f t="shared" si="12"/>
        <v/>
      </c>
      <c r="V69" t="str">
        <f t="shared" si="13"/>
        <v/>
      </c>
      <c r="W69">
        <f t="shared" si="14"/>
        <v>1.0952065186889768</v>
      </c>
      <c r="AG69">
        <f t="shared" si="42"/>
        <v>1.9268434942017405</v>
      </c>
      <c r="AH69">
        <f t="shared" si="50"/>
        <v>8.1660411313438015</v>
      </c>
      <c r="AI69">
        <f t="shared" si="51"/>
        <v>2.671591281346076</v>
      </c>
      <c r="AL69">
        <f t="shared" si="15"/>
        <v>-8.0368028420802435</v>
      </c>
      <c r="AM69">
        <f t="shared" si="16"/>
        <v>12.860434996919283</v>
      </c>
      <c r="AX69">
        <f t="shared" si="36"/>
        <v>4.7123889803846932</v>
      </c>
      <c r="AY69">
        <f t="shared" si="48"/>
        <v>-7.9877720452206225</v>
      </c>
      <c r="AZ69">
        <f t="shared" si="49"/>
        <v>2.6032441416540264E-4</v>
      </c>
    </row>
    <row r="70" spans="1:52">
      <c r="A70">
        <f t="shared" si="18"/>
        <v>0</v>
      </c>
      <c r="B70">
        <f t="shared" si="24"/>
        <v>63</v>
      </c>
      <c r="C70">
        <f t="shared" si="19"/>
        <v>1.9792033717615716</v>
      </c>
      <c r="D70">
        <f t="shared" si="2"/>
        <v>-0.43899470136351448</v>
      </c>
      <c r="E70">
        <f t="shared" si="3"/>
        <v>4.7942957812695646</v>
      </c>
      <c r="F70">
        <f t="shared" si="4"/>
        <v>-6.5638426040683777</v>
      </c>
      <c r="G70">
        <f t="shared" si="5"/>
        <v>8.79997426031467</v>
      </c>
      <c r="H70">
        <f t="shared" si="6"/>
        <v>1.8355092513679607</v>
      </c>
      <c r="I70">
        <f t="shared" si="7"/>
        <v>11.466579768638869</v>
      </c>
      <c r="J70">
        <f t="shared" si="8"/>
        <v>-0.43899470136351448</v>
      </c>
      <c r="K70">
        <f t="shared" si="25"/>
        <v>11.474980084443871</v>
      </c>
      <c r="L70">
        <f t="shared" si="9"/>
        <v>-0.79429578126956457</v>
      </c>
      <c r="M70">
        <f t="shared" si="10"/>
        <v>38.047065449624476</v>
      </c>
      <c r="N70">
        <f t="shared" si="11"/>
        <v>-13.173786024843153</v>
      </c>
      <c r="O70">
        <f t="shared" si="26"/>
        <v>-8.9115809363811277E-2</v>
      </c>
      <c r="P70">
        <f t="shared" si="31"/>
        <v>11.246033574906029</v>
      </c>
      <c r="Q70">
        <f t="shared" si="22"/>
        <v>16.835675693123633</v>
      </c>
      <c r="R70">
        <f t="shared" si="32"/>
        <v>1.9792033717615716</v>
      </c>
      <c r="S70" t="str">
        <f t="shared" si="33"/>
        <v/>
      </c>
      <c r="T70">
        <f t="shared" si="23"/>
        <v>-3.8284711764197232E-2</v>
      </c>
      <c r="U70" t="str">
        <f t="shared" si="12"/>
        <v/>
      </c>
      <c r="V70" t="str">
        <f t="shared" si="13"/>
        <v/>
      </c>
      <c r="W70">
        <f t="shared" si="14"/>
        <v>0.8002821563757605</v>
      </c>
      <c r="AG70">
        <f t="shared" si="42"/>
        <v>1.9687313962496045</v>
      </c>
      <c r="AH70">
        <f t="shared" si="50"/>
        <v>8.0553157352942595</v>
      </c>
      <c r="AI70">
        <f t="shared" si="51"/>
        <v>2.6277519957648421</v>
      </c>
      <c r="AL70">
        <f t="shared" si="15"/>
        <v>-8.5292977634342968</v>
      </c>
      <c r="AM70">
        <f t="shared" si="16"/>
        <v>12.368007189188909</v>
      </c>
      <c r="AX70">
        <f t="shared" si="36"/>
        <v>4.7909287967244385</v>
      </c>
      <c r="AY70">
        <f t="shared" si="48"/>
        <v>-8.0178304675440568</v>
      </c>
      <c r="AZ70">
        <f t="shared" si="49"/>
        <v>-9.2067421540420469E-4</v>
      </c>
    </row>
    <row r="71" spans="1:52">
      <c r="A71">
        <f t="shared" si="18"/>
        <v>0</v>
      </c>
      <c r="B71">
        <f t="shared" si="24"/>
        <v>64</v>
      </c>
      <c r="C71">
        <f t="shared" si="19"/>
        <v>2.0106192982974695</v>
      </c>
      <c r="D71">
        <f t="shared" ref="D71:D134" si="52">alpha*(gama*COS(C71)-COS(beta*C71))</f>
        <v>-0.85653837352584716</v>
      </c>
      <c r="E71">
        <f t="shared" ref="E71:E134" si="53">(alpha-beta*COS(C71))</f>
        <v>4.8515585831301484</v>
      </c>
      <c r="F71">
        <f t="shared" ref="F71:F134" si="54">beta*E71*COS(pol*C71)</f>
        <v>-6.1849996571166113</v>
      </c>
      <c r="G71">
        <f t="shared" ref="G71:G134" si="55">gama*E71*SIN(pol_2*C71)</f>
        <v>8.7796429052797329</v>
      </c>
      <c r="H71">
        <f t="shared" ref="H71:H134" si="56">beta*SIN(C71)</f>
        <v>1.8096541049320374</v>
      </c>
      <c r="I71">
        <f t="shared" ref="I71:I134" si="57">beta*H71*COS(pol*C71)-beta*E71*pol*SIN(pol*C71)</f>
        <v>12.645726666355605</v>
      </c>
      <c r="J71">
        <f t="shared" ref="J71:J134" si="58">gama*H71*SIN(pol_2*C71)+gama*E71*pol_2*COS(pol_2*C71)</f>
        <v>-0.85653837352584716</v>
      </c>
      <c r="K71">
        <f t="shared" si="25"/>
        <v>12.674701610116886</v>
      </c>
      <c r="L71">
        <f t="shared" ref="L71:L134" si="59">beta*COS(C71)</f>
        <v>-0.85155858313014865</v>
      </c>
      <c r="M71">
        <f t="shared" ref="M71:M134" si="60">beta*(L71*COS(pol*C71)-2*pol*H71*SIN(pol*C71)-pol^2*E71*COS(pol*C71))</f>
        <v>36.980505989143218</v>
      </c>
      <c r="N71">
        <f t="shared" ref="N71:N134" si="61">gama*(L71*SIN(pol_2*C71)+2*pol_2*H71*COS(pol_2*C71)-pol_2^2*E71*SIN(pol_2*C71))</f>
        <v>-13.402722361934483</v>
      </c>
      <c r="O71">
        <f t="shared" si="26"/>
        <v>-6.814837093631855E-2</v>
      </c>
      <c r="P71">
        <f t="shared" si="31"/>
        <v>14.774962312002852</v>
      </c>
      <c r="Q71">
        <f t="shared" si="22"/>
        <v>17.196172824457413</v>
      </c>
      <c r="R71">
        <f t="shared" si="32"/>
        <v>2.0106192982974695</v>
      </c>
      <c r="S71" t="str">
        <f t="shared" si="33"/>
        <v/>
      </c>
      <c r="T71">
        <f t="shared" si="23"/>
        <v>-6.7733424588774113E-2</v>
      </c>
      <c r="U71" t="str">
        <f t="shared" ref="U71:U134" si="62">IF(S71&lt;&gt;"",T70+(scurrent-Q70)*(T71-T70)/(Q71-Q70),"")</f>
        <v/>
      </c>
      <c r="V71" t="str">
        <f t="shared" ref="V71:V134" si="63">IF(v0*($M$2-deltat)&lt;Q71,IF(v0*($M$2-deltat)&gt;Q70,R70,""),"")</f>
        <v/>
      </c>
      <c r="W71">
        <f t="shared" ref="W71:W134" si="64">v0^2/P71</f>
        <v>0.6091386096253254</v>
      </c>
      <c r="AG71">
        <f t="shared" si="42"/>
        <v>2.0106192982974682</v>
      </c>
      <c r="AH71">
        <f t="shared" si="50"/>
        <v>7.9465232629721614</v>
      </c>
      <c r="AI71">
        <f t="shared" si="51"/>
        <v>2.5793144663414087</v>
      </c>
      <c r="AL71">
        <f t="shared" ref="AL71:AL134" si="65">alpha*(3*COS($C71)-COS(3*$C71))</f>
        <v>-8.983684143295422</v>
      </c>
      <c r="AM71">
        <f t="shared" ref="AM71:AM134" si="66">4*alpha*(SIN($C71))^3</f>
        <v>11.85268417825162</v>
      </c>
      <c r="AX71">
        <f t="shared" si="36"/>
        <v>4.8694686130641838</v>
      </c>
      <c r="AY71">
        <f t="shared" si="48"/>
        <v>-8.0477035696984291</v>
      </c>
      <c r="AZ71">
        <f t="shared" si="49"/>
        <v>-4.4563888548395103E-3</v>
      </c>
    </row>
    <row r="72" spans="1:52">
      <c r="A72">
        <f t="shared" ref="A72:A135" si="67">IF(AND(REMAIN_S&gt;Q72,REMAIN_S&lt;Q73),1,0)</f>
        <v>0</v>
      </c>
      <c r="B72">
        <f t="shared" si="24"/>
        <v>65</v>
      </c>
      <c r="C72">
        <f t="shared" ref="C72:C135" si="68">C71+dt</f>
        <v>2.0420352248333673</v>
      </c>
      <c r="D72">
        <f t="shared" si="52"/>
        <v>-1.280782988746505</v>
      </c>
      <c r="E72">
        <f t="shared" si="53"/>
        <v>4.9079809994790971</v>
      </c>
      <c r="F72">
        <f t="shared" si="54"/>
        <v>-5.769677700050944</v>
      </c>
      <c r="G72">
        <f t="shared" si="55"/>
        <v>8.7460861822568372</v>
      </c>
      <c r="H72">
        <f t="shared" si="56"/>
        <v>1.7820130483767342</v>
      </c>
      <c r="I72">
        <f t="shared" si="57"/>
        <v>13.787678168134571</v>
      </c>
      <c r="J72">
        <f t="shared" si="58"/>
        <v>-1.280782988746505</v>
      </c>
      <c r="K72">
        <f t="shared" si="25"/>
        <v>13.847038467929419</v>
      </c>
      <c r="L72">
        <f t="shared" si="59"/>
        <v>-0.90798099947909661</v>
      </c>
      <c r="M72">
        <f t="shared" si="60"/>
        <v>35.679537204592449</v>
      </c>
      <c r="N72">
        <f t="shared" si="61"/>
        <v>-13.600188148506534</v>
      </c>
      <c r="O72">
        <f t="shared" si="26"/>
        <v>-5.410728185489723E-2</v>
      </c>
      <c r="P72">
        <f t="shared" si="31"/>
        <v>18.721539832753958</v>
      </c>
      <c r="Q72">
        <f t="shared" ref="Q72:Q135" si="69">Q71+dt*K71</f>
        <v>17.594360319105274</v>
      </c>
      <c r="R72">
        <f t="shared" si="32"/>
        <v>2.0420352248333673</v>
      </c>
      <c r="S72" t="str">
        <f t="shared" si="33"/>
        <v/>
      </c>
      <c r="T72">
        <f t="shared" ref="T72:T135" si="70">J72/I72</f>
        <v>-9.2893304668699772E-2</v>
      </c>
      <c r="U72" t="str">
        <f t="shared" si="62"/>
        <v/>
      </c>
      <c r="V72" t="str">
        <f t="shared" si="63"/>
        <v/>
      </c>
      <c r="W72">
        <f t="shared" si="64"/>
        <v>0.48072968785688236</v>
      </c>
      <c r="AG72">
        <f t="shared" si="42"/>
        <v>2.0525072003453322</v>
      </c>
      <c r="AH72">
        <f t="shared" si="50"/>
        <v>7.8398545733418876</v>
      </c>
      <c r="AI72">
        <f t="shared" si="51"/>
        <v>2.5263636689615669</v>
      </c>
      <c r="AL72">
        <f t="shared" si="65"/>
        <v>-9.3986393592551334</v>
      </c>
      <c r="AM72">
        <f t="shared" si="66"/>
        <v>11.31781615042131</v>
      </c>
      <c r="AX72">
        <f t="shared" si="36"/>
        <v>4.948008429403929</v>
      </c>
      <c r="AY72">
        <f t="shared" si="48"/>
        <v>-8.0772071740751397</v>
      </c>
      <c r="AZ72">
        <f t="shared" si="49"/>
        <v>-1.0325020647644123E-2</v>
      </c>
    </row>
    <row r="73" spans="1:52">
      <c r="A73">
        <f t="shared" si="67"/>
        <v>0</v>
      </c>
      <c r="B73">
        <f t="shared" ref="B73:B136" si="71">B72+1</f>
        <v>66</v>
      </c>
      <c r="C73">
        <f t="shared" si="68"/>
        <v>2.0734511513692651</v>
      </c>
      <c r="D73">
        <f t="shared" si="52"/>
        <v>-1.7107222128977564</v>
      </c>
      <c r="E73">
        <f t="shared" si="53"/>
        <v>4.9635073482034331</v>
      </c>
      <c r="F73">
        <f t="shared" si="54"/>
        <v>-5.3191604684850633</v>
      </c>
      <c r="G73">
        <f t="shared" si="55"/>
        <v>8.6991092913549348</v>
      </c>
      <c r="H73">
        <f t="shared" si="56"/>
        <v>1.7526133600877256</v>
      </c>
      <c r="I73">
        <f t="shared" si="57"/>
        <v>14.885117050944141</v>
      </c>
      <c r="J73">
        <f t="shared" si="58"/>
        <v>-1.7107222128977568</v>
      </c>
      <c r="K73">
        <f t="shared" ref="K73:K136" si="72">SQRT(I73^2+J73^2)</f>
        <v>14.983099816460204</v>
      </c>
      <c r="L73">
        <f t="shared" si="59"/>
        <v>-0.9635073482034332</v>
      </c>
      <c r="M73">
        <f t="shared" si="60"/>
        <v>34.147431202833275</v>
      </c>
      <c r="N73">
        <f t="shared" si="61"/>
        <v>-13.765076844367034</v>
      </c>
      <c r="O73">
        <f t="shared" ref="O73:O136" si="73">(N73*I73-M73*J73)/I73^3</f>
        <v>-4.4413568786584444E-2</v>
      </c>
      <c r="P73">
        <f t="shared" si="31"/>
        <v>22.963209301537614</v>
      </c>
      <c r="Q73">
        <f t="shared" si="69"/>
        <v>18.029377862353495</v>
      </c>
      <c r="R73">
        <f t="shared" si="32"/>
        <v>2.0734511513692651</v>
      </c>
      <c r="S73" t="str">
        <f t="shared" si="33"/>
        <v/>
      </c>
      <c r="T73">
        <f t="shared" si="70"/>
        <v>-0.11492836818433001</v>
      </c>
      <c r="U73" t="str">
        <f t="shared" si="62"/>
        <v/>
      </c>
      <c r="V73" t="str">
        <f t="shared" si="63"/>
        <v/>
      </c>
      <c r="W73">
        <f t="shared" si="64"/>
        <v>0.39193127937031697</v>
      </c>
      <c r="AG73">
        <f t="shared" si="42"/>
        <v>2.0943951023931962</v>
      </c>
      <c r="AH73">
        <f t="shared" si="50"/>
        <v>7.7354967995313144</v>
      </c>
      <c r="AI73">
        <f t="shared" si="51"/>
        <v>2.4689924973167239</v>
      </c>
      <c r="AL73">
        <f t="shared" si="65"/>
        <v>-9.7731510029336874</v>
      </c>
      <c r="AM73">
        <f t="shared" si="66"/>
        <v>10.766842238643587</v>
      </c>
      <c r="AX73">
        <f t="shared" si="36"/>
        <v>5.0265482457436743</v>
      </c>
      <c r="AY73">
        <f t="shared" ref="AY73:AY89" si="74">rxn+currentrn*COS(AX73)</f>
        <v>-8.1061593811422643</v>
      </c>
      <c r="AZ73">
        <f t="shared" ref="AZ73:AZ89" si="75">ryn+currentrn*SIN(AX73)</f>
        <v>-1.8490387527297258E-2</v>
      </c>
    </row>
    <row r="74" spans="1:52">
      <c r="A74">
        <f t="shared" si="67"/>
        <v>0</v>
      </c>
      <c r="B74">
        <f t="shared" si="71"/>
        <v>67</v>
      </c>
      <c r="C74">
        <f t="shared" si="68"/>
        <v>2.1048670779051628</v>
      </c>
      <c r="D74">
        <f t="shared" si="52"/>
        <v>-2.1453166295961275</v>
      </c>
      <c r="E74">
        <f t="shared" si="53"/>
        <v>5.0180828315007453</v>
      </c>
      <c r="F74">
        <f t="shared" si="54"/>
        <v>-4.8349596820444223</v>
      </c>
      <c r="G74">
        <f t="shared" si="55"/>
        <v>8.6385495761192743</v>
      </c>
      <c r="H74">
        <f t="shared" si="56"/>
        <v>1.721484054007886</v>
      </c>
      <c r="I74">
        <f t="shared" si="57"/>
        <v>15.930855489178519</v>
      </c>
      <c r="J74">
        <f t="shared" si="58"/>
        <v>-2.1453166295961283</v>
      </c>
      <c r="K74">
        <f t="shared" si="72"/>
        <v>16.074655208069348</v>
      </c>
      <c r="L74">
        <f t="shared" si="59"/>
        <v>-1.0180828315007449</v>
      </c>
      <c r="M74">
        <f t="shared" si="60"/>
        <v>32.389152826337238</v>
      </c>
      <c r="N74">
        <f t="shared" si="61"/>
        <v>-13.896389656382464</v>
      </c>
      <c r="O74">
        <f t="shared" si="73"/>
        <v>-3.7569044551832777E-2</v>
      </c>
      <c r="P74">
        <f t="shared" ref="P74:P137" si="76">IF(I74&lt;&gt;0,(1+(J74/I74)^2)^1.5/ABS(O74),"")</f>
        <v>27.34497649353483</v>
      </c>
      <c r="Q74">
        <f t="shared" si="69"/>
        <v>18.500085825467433</v>
      </c>
      <c r="R74">
        <f t="shared" ref="R74:R137" si="77">C74</f>
        <v>2.1048670779051628</v>
      </c>
      <c r="S74" t="str">
        <f t="shared" ref="S74:S137" si="78">IF(scurrent&gt;Q73,(IF(scurrent&lt;Q74,(scurrent-Q73)*(R74-R73)/(Q74-Q73)+R73,"")),"")</f>
        <v/>
      </c>
      <c r="T74">
        <f t="shared" si="70"/>
        <v>-0.13466424518466036</v>
      </c>
      <c r="U74" t="str">
        <f t="shared" si="62"/>
        <v/>
      </c>
      <c r="V74" t="str">
        <f t="shared" si="63"/>
        <v/>
      </c>
      <c r="W74">
        <f t="shared" si="64"/>
        <v>0.3291280942270281</v>
      </c>
      <c r="AG74">
        <f t="shared" ref="AG74:AG137" si="79">AG73+2*PI()/150</f>
        <v>2.1362830044410601</v>
      </c>
      <c r="AH74">
        <f t="shared" si="50"/>
        <v>7.6336330205367169</v>
      </c>
      <c r="AI74">
        <f t="shared" si="51"/>
        <v>2.4073015999367993</v>
      </c>
      <c r="AL74">
        <f t="shared" si="65"/>
        <v>-10.106523230467396</v>
      </c>
      <c r="AM74">
        <f t="shared" si="66"/>
        <v>10.203261287734787</v>
      </c>
      <c r="AX74">
        <f t="shared" si="36"/>
        <v>5.1050880620834196</v>
      </c>
      <c r="AY74">
        <f t="shared" si="74"/>
        <v>-8.1343816909156494</v>
      </c>
      <c r="AZ74">
        <f t="shared" si="75"/>
        <v>-2.8902147291725744E-2</v>
      </c>
    </row>
    <row r="75" spans="1:52">
      <c r="A75">
        <f t="shared" si="67"/>
        <v>0</v>
      </c>
      <c r="B75">
        <f t="shared" si="71"/>
        <v>68</v>
      </c>
      <c r="C75">
        <f t="shared" si="68"/>
        <v>2.1362830044410606</v>
      </c>
      <c r="D75">
        <f t="shared" si="52"/>
        <v>-2.5834971935716982</v>
      </c>
      <c r="E75">
        <f t="shared" si="53"/>
        <v>5.0716535899579949</v>
      </c>
      <c r="F75">
        <f t="shared" si="54"/>
        <v>-4.3188101451915237</v>
      </c>
      <c r="G75">
        <f t="shared" si="55"/>
        <v>8.5642775089481553</v>
      </c>
      <c r="H75">
        <f t="shared" si="56"/>
        <v>1.6886558510040288</v>
      </c>
      <c r="I75">
        <f t="shared" si="57"/>
        <v>16.917888091846201</v>
      </c>
      <c r="J75">
        <f t="shared" si="58"/>
        <v>-2.5834971935716982</v>
      </c>
      <c r="K75">
        <f t="shared" si="72"/>
        <v>17.114011664055404</v>
      </c>
      <c r="L75">
        <f t="shared" si="59"/>
        <v>-1.0716535899579951</v>
      </c>
      <c r="M75">
        <f t="shared" si="60"/>
        <v>30.411348363784853</v>
      </c>
      <c r="N75">
        <f t="shared" si="61"/>
        <v>-13.993239823744277</v>
      </c>
      <c r="O75">
        <f t="shared" si="73"/>
        <v>-3.2664902505636424E-2</v>
      </c>
      <c r="P75">
        <f t="shared" si="76"/>
        <v>31.690979392686877</v>
      </c>
      <c r="Q75">
        <f t="shared" si="69"/>
        <v>19.005086012574029</v>
      </c>
      <c r="R75">
        <f t="shared" si="77"/>
        <v>2.1362830044410606</v>
      </c>
      <c r="S75" t="str">
        <f t="shared" si="78"/>
        <v/>
      </c>
      <c r="T75">
        <f t="shared" si="70"/>
        <v>-0.15270802002862571</v>
      </c>
      <c r="U75" t="str">
        <f t="shared" si="62"/>
        <v/>
      </c>
      <c r="V75" t="str">
        <f t="shared" si="63"/>
        <v/>
      </c>
      <c r="W75">
        <f t="shared" si="64"/>
        <v>0.28399248532144994</v>
      </c>
      <c r="AG75">
        <f t="shared" si="79"/>
        <v>2.1781709064889241</v>
      </c>
      <c r="AH75">
        <f t="shared" si="50"/>
        <v>7.5344419400399945</v>
      </c>
      <c r="AI75">
        <f t="shared" si="51"/>
        <v>2.3413992036185047</v>
      </c>
      <c r="AL75">
        <f t="shared" si="65"/>
        <v>-10.398380345005881</v>
      </c>
      <c r="AM75">
        <f t="shared" si="66"/>
        <v>9.6306021717669417</v>
      </c>
      <c r="AX75">
        <f t="shared" ref="AX75:AX85" si="80">AX74+2*PI()/80</f>
        <v>5.1836278784231649</v>
      </c>
      <c r="AY75">
        <f t="shared" si="74"/>
        <v>-8.1617001034706682</v>
      </c>
      <c r="AZ75">
        <f t="shared" si="75"/>
        <v>-4.1496107979720476E-2</v>
      </c>
    </row>
    <row r="76" spans="1:52">
      <c r="A76">
        <f t="shared" si="67"/>
        <v>0</v>
      </c>
      <c r="B76">
        <f t="shared" si="71"/>
        <v>69</v>
      </c>
      <c r="C76">
        <f t="shared" si="68"/>
        <v>2.1676989309769583</v>
      </c>
      <c r="D76">
        <f t="shared" si="52"/>
        <v>-3.0241688120783463</v>
      </c>
      <c r="E76">
        <f t="shared" si="53"/>
        <v>5.1241667557042625</v>
      </c>
      <c r="F76">
        <f t="shared" si="54"/>
        <v>-3.7726631896506397</v>
      </c>
      <c r="G76">
        <f t="shared" si="55"/>
        <v>8.4761975659729938</v>
      </c>
      <c r="H76">
        <f t="shared" si="56"/>
        <v>1.6541611485491226</v>
      </c>
      <c r="I76">
        <f t="shared" si="57"/>
        <v>17.839444371140427</v>
      </c>
      <c r="J76">
        <f t="shared" si="58"/>
        <v>-3.0241688120783454</v>
      </c>
      <c r="K76">
        <f t="shared" si="72"/>
        <v>18.093959557680048</v>
      </c>
      <c r="L76">
        <f t="shared" si="59"/>
        <v>-1.1241667557042627</v>
      </c>
      <c r="M76">
        <f t="shared" si="60"/>
        <v>28.222320645102815</v>
      </c>
      <c r="N76">
        <f t="shared" si="61"/>
        <v>-14.054856481302506</v>
      </c>
      <c r="O76">
        <f t="shared" si="73"/>
        <v>-2.9130213022759973E-2</v>
      </c>
      <c r="P76">
        <f t="shared" si="76"/>
        <v>35.818979981043846</v>
      </c>
      <c r="Q76">
        <f t="shared" si="69"/>
        <v>19.542738545746495</v>
      </c>
      <c r="R76">
        <f t="shared" si="77"/>
        <v>2.1676989309769583</v>
      </c>
      <c r="S76" t="str">
        <f t="shared" si="78"/>
        <v/>
      </c>
      <c r="T76">
        <f t="shared" si="70"/>
        <v>-0.16952146878356047</v>
      </c>
      <c r="U76" t="str">
        <f t="shared" si="62"/>
        <v/>
      </c>
      <c r="V76" t="str">
        <f t="shared" si="63"/>
        <v/>
      </c>
      <c r="W76">
        <f t="shared" si="64"/>
        <v>0.25126343644523069</v>
      </c>
      <c r="AG76">
        <f t="shared" si="79"/>
        <v>2.2200588085367881</v>
      </c>
      <c r="AH76">
        <f t="shared" si="50"/>
        <v>7.4380975729016949</v>
      </c>
      <c r="AI76">
        <f t="shared" si="51"/>
        <v>2.271400923558768</v>
      </c>
      <c r="AL76">
        <f t="shared" si="65"/>
        <v>-10.648667581980565</v>
      </c>
      <c r="AM76">
        <f t="shared" si="66"/>
        <v>9.0523939257085537</v>
      </c>
      <c r="AX76">
        <f t="shared" si="80"/>
        <v>5.2621676947629101</v>
      </c>
      <c r="AY76">
        <f t="shared" si="74"/>
        <v>-8.1879461917096279</v>
      </c>
      <c r="AZ76">
        <f t="shared" si="75"/>
        <v>-5.6194623635723084E-2</v>
      </c>
    </row>
    <row r="77" spans="1:52">
      <c r="A77">
        <f t="shared" si="67"/>
        <v>0</v>
      </c>
      <c r="B77">
        <f t="shared" si="71"/>
        <v>70</v>
      </c>
      <c r="C77">
        <f t="shared" si="68"/>
        <v>2.1991148575128561</v>
      </c>
      <c r="D77">
        <f t="shared" si="52"/>
        <v>-3.4662140408400068</v>
      </c>
      <c r="E77">
        <f t="shared" si="53"/>
        <v>5.1755705045849476</v>
      </c>
      <c r="F77">
        <f t="shared" si="54"/>
        <v>-3.1986784830049255</v>
      </c>
      <c r="G77">
        <f t="shared" si="55"/>
        <v>8.3742489875898851</v>
      </c>
      <c r="H77">
        <f t="shared" si="56"/>
        <v>1.618033988749894</v>
      </c>
      <c r="I77">
        <f t="shared" si="57"/>
        <v>18.689040215722059</v>
      </c>
      <c r="J77">
        <f t="shared" si="58"/>
        <v>-3.4662140408400068</v>
      </c>
      <c r="K77">
        <f t="shared" si="72"/>
        <v>19.007757994087385</v>
      </c>
      <c r="L77">
        <f t="shared" si="59"/>
        <v>-1.1755705045849476</v>
      </c>
      <c r="M77">
        <f t="shared" si="60"/>
        <v>25.831990608726073</v>
      </c>
      <c r="N77">
        <f t="shared" si="61"/>
        <v>-14.080588085360811</v>
      </c>
      <c r="O77">
        <f t="shared" si="73"/>
        <v>-2.6596373167081088E-2</v>
      </c>
      <c r="P77">
        <f t="shared" si="76"/>
        <v>39.55571765542058</v>
      </c>
      <c r="Q77">
        <f t="shared" si="69"/>
        <v>20.11117704995408</v>
      </c>
      <c r="R77">
        <f t="shared" si="77"/>
        <v>2.1991148575128561</v>
      </c>
      <c r="S77" t="str">
        <f t="shared" si="78"/>
        <v/>
      </c>
      <c r="T77">
        <f t="shared" si="70"/>
        <v>-0.18546773942538108</v>
      </c>
      <c r="U77" t="str">
        <f t="shared" si="62"/>
        <v/>
      </c>
      <c r="V77" t="str">
        <f t="shared" si="63"/>
        <v/>
      </c>
      <c r="W77">
        <f t="shared" si="64"/>
        <v>0.22752715747445607</v>
      </c>
      <c r="AG77">
        <f t="shared" si="79"/>
        <v>2.261946710584652</v>
      </c>
      <c r="AH77">
        <f t="shared" si="50"/>
        <v>7.3447689398798151</v>
      </c>
      <c r="AI77">
        <f t="shared" si="51"/>
        <v>2.1974295605263889</v>
      </c>
      <c r="AL77">
        <f t="shared" si="65"/>
        <v>-10.857649092690297</v>
      </c>
      <c r="AM77">
        <f t="shared" si="66"/>
        <v>8.4721359549995672</v>
      </c>
      <c r="AX77">
        <f t="shared" si="80"/>
        <v>5.3407075111026554</v>
      </c>
      <c r="AY77">
        <f t="shared" si="74"/>
        <v>-8.2129581397708247</v>
      </c>
      <c r="AZ77">
        <f t="shared" si="75"/>
        <v>-7.2907073022961844E-2</v>
      </c>
    </row>
    <row r="78" spans="1:52">
      <c r="A78">
        <f t="shared" si="67"/>
        <v>0</v>
      </c>
      <c r="B78">
        <f t="shared" si="71"/>
        <v>71</v>
      </c>
      <c r="C78">
        <f t="shared" si="68"/>
        <v>2.2305307840487538</v>
      </c>
      <c r="D78">
        <f t="shared" si="52"/>
        <v>-3.9084968805644023</v>
      </c>
      <c r="E78">
        <f t="shared" si="53"/>
        <v>5.2258141073059541</v>
      </c>
      <c r="F78">
        <f t="shared" si="54"/>
        <v>-2.5992142413808352</v>
      </c>
      <c r="G78">
        <f t="shared" si="55"/>
        <v>8.2584064212627819</v>
      </c>
      <c r="H78">
        <f t="shared" si="56"/>
        <v>1.5803100247513799</v>
      </c>
      <c r="I78">
        <f t="shared" si="57"/>
        <v>19.460527946618175</v>
      </c>
      <c r="J78">
        <f t="shared" si="58"/>
        <v>-3.9084968805644027</v>
      </c>
      <c r="K78">
        <f t="shared" si="72"/>
        <v>19.849143453219554</v>
      </c>
      <c r="L78">
        <f t="shared" si="59"/>
        <v>-1.2258141073059541</v>
      </c>
      <c r="M78">
        <f t="shared" si="60"/>
        <v>23.251845544281007</v>
      </c>
      <c r="N78">
        <f t="shared" si="61"/>
        <v>-14.06990538803457</v>
      </c>
      <c r="O78">
        <f t="shared" si="73"/>
        <v>-2.4820834695715003E-2</v>
      </c>
      <c r="P78">
        <f t="shared" si="76"/>
        <v>42.750881575546522</v>
      </c>
      <c r="Q78">
        <f t="shared" si="69"/>
        <v>20.708323378708457</v>
      </c>
      <c r="R78">
        <f t="shared" si="77"/>
        <v>2.2305307840487538</v>
      </c>
      <c r="S78" t="str">
        <f t="shared" si="78"/>
        <v/>
      </c>
      <c r="T78">
        <f t="shared" si="70"/>
        <v>-0.20084228399587772</v>
      </c>
      <c r="U78" t="str">
        <f t="shared" si="62"/>
        <v/>
      </c>
      <c r="V78" t="str">
        <f t="shared" si="63"/>
        <v/>
      </c>
      <c r="W78">
        <f t="shared" si="64"/>
        <v>0.21052197447895424</v>
      </c>
      <c r="AG78">
        <f t="shared" si="79"/>
        <v>2.303834612632516</v>
      </c>
      <c r="AH78">
        <f t="shared" si="50"/>
        <v>7.2546197711099571</v>
      </c>
      <c r="AI78">
        <f t="shared" si="51"/>
        <v>2.1196148854277648</v>
      </c>
      <c r="AL78">
        <f t="shared" si="65"/>
        <v>-11.025903146571647</v>
      </c>
      <c r="AM78">
        <f t="shared" si="66"/>
        <v>7.8932685859691496</v>
      </c>
      <c r="AX78">
        <f t="shared" si="80"/>
        <v>5.4192473274424007</v>
      </c>
      <c r="AY78">
        <f t="shared" si="74"/>
        <v>-8.2365817406771438</v>
      </c>
      <c r="AZ78">
        <f t="shared" si="75"/>
        <v>-9.153041833351111E-2</v>
      </c>
    </row>
    <row r="79" spans="1:52">
      <c r="A79">
        <f t="shared" si="67"/>
        <v>0</v>
      </c>
      <c r="B79">
        <f t="shared" si="71"/>
        <v>72</v>
      </c>
      <c r="C79">
        <f t="shared" si="68"/>
        <v>2.2619467105846516</v>
      </c>
      <c r="D79">
        <f t="shared" si="52"/>
        <v>-4.3498666596466258</v>
      </c>
      <c r="E79">
        <f t="shared" si="53"/>
        <v>5.2748479794973804</v>
      </c>
      <c r="F79">
        <f t="shared" si="54"/>
        <v>-1.976815897276136</v>
      </c>
      <c r="G79">
        <f t="shared" si="55"/>
        <v>8.1286804436636899</v>
      </c>
      <c r="H79">
        <f t="shared" si="56"/>
        <v>1.5410264855515778</v>
      </c>
      <c r="I79">
        <f t="shared" si="57"/>
        <v>20.148144541820901</v>
      </c>
      <c r="J79">
        <f t="shared" si="58"/>
        <v>-4.3498666596466258</v>
      </c>
      <c r="K79">
        <f t="shared" si="72"/>
        <v>20.612352326573809</v>
      </c>
      <c r="L79">
        <f t="shared" si="59"/>
        <v>-1.2748479794973802</v>
      </c>
      <c r="M79">
        <f t="shared" si="60"/>
        <v>20.494874328035316</v>
      </c>
      <c r="N79">
        <f t="shared" si="61"/>
        <v>-14.022403948035823</v>
      </c>
      <c r="O79">
        <f t="shared" si="73"/>
        <v>-2.3642650717214719E-2</v>
      </c>
      <c r="P79">
        <f t="shared" si="76"/>
        <v>45.287811272521388</v>
      </c>
      <c r="Q79">
        <f t="shared" si="69"/>
        <v>21.3319026112353</v>
      </c>
      <c r="R79">
        <f t="shared" si="77"/>
        <v>2.2619467105846516</v>
      </c>
      <c r="S79" t="str">
        <f t="shared" si="78"/>
        <v/>
      </c>
      <c r="T79">
        <f t="shared" si="70"/>
        <v>-0.21589415594164205</v>
      </c>
      <c r="U79" t="str">
        <f t="shared" si="62"/>
        <v/>
      </c>
      <c r="V79" t="str">
        <f t="shared" si="63"/>
        <v/>
      </c>
      <c r="W79">
        <f t="shared" si="64"/>
        <v>0.19872896806255674</v>
      </c>
      <c r="AG79">
        <f t="shared" si="79"/>
        <v>2.34572251468038</v>
      </c>
      <c r="AH79">
        <f t="shared" si="50"/>
        <v>7.1678082188670382</v>
      </c>
      <c r="AI79">
        <f t="shared" si="51"/>
        <v>2.0380934116446223</v>
      </c>
      <c r="AL79">
        <f t="shared" si="65"/>
        <v>-11.154314597159733</v>
      </c>
      <c r="AM79">
        <f t="shared" si="66"/>
        <v>7.3191442169026013</v>
      </c>
      <c r="AX79">
        <f t="shared" si="80"/>
        <v>5.4977871437821459</v>
      </c>
      <c r="AY79">
        <f t="shared" si="74"/>
        <v>-8.2586713470733546</v>
      </c>
      <c r="AZ79">
        <f t="shared" si="75"/>
        <v>-0.11194984045064049</v>
      </c>
    </row>
    <row r="80" spans="1:52">
      <c r="A80">
        <f t="shared" si="67"/>
        <v>0</v>
      </c>
      <c r="B80">
        <f t="shared" si="71"/>
        <v>73</v>
      </c>
      <c r="C80">
        <f t="shared" si="68"/>
        <v>2.2933626371205493</v>
      </c>
      <c r="D80">
        <f t="shared" si="52"/>
        <v>-4.7891619883320011</v>
      </c>
      <c r="E80">
        <f t="shared" si="53"/>
        <v>5.3226237306473045</v>
      </c>
      <c r="F80">
        <f t="shared" si="54"/>
        <v>-1.3342032864162485</v>
      </c>
      <c r="G80">
        <f t="shared" si="55"/>
        <v>7.9851179596726309</v>
      </c>
      <c r="H80">
        <f t="shared" si="56"/>
        <v>1.5002221392609187</v>
      </c>
      <c r="I80">
        <f t="shared" si="57"/>
        <v>20.746557627405352</v>
      </c>
      <c r="J80">
        <f t="shared" si="58"/>
        <v>-4.789161988332002</v>
      </c>
      <c r="K80">
        <f t="shared" si="72"/>
        <v>21.29215174513218</v>
      </c>
      <c r="L80">
        <f t="shared" si="59"/>
        <v>-1.3226237306473041</v>
      </c>
      <c r="M80">
        <f t="shared" si="60"/>
        <v>17.57549008035252</v>
      </c>
      <c r="N80">
        <f t="shared" si="61"/>
        <v>-13.937806167559497</v>
      </c>
      <c r="O80">
        <f t="shared" si="73"/>
        <v>-2.2955869704605648E-2</v>
      </c>
      <c r="P80">
        <f t="shared" si="76"/>
        <v>47.089791414938347</v>
      </c>
      <c r="Q80">
        <f t="shared" si="69"/>
        <v>21.979458757658989</v>
      </c>
      <c r="R80">
        <f t="shared" si="77"/>
        <v>2.2933626371205493</v>
      </c>
      <c r="S80" t="str">
        <f t="shared" si="78"/>
        <v/>
      </c>
      <c r="T80">
        <f t="shared" si="70"/>
        <v>-0.23084128337540274</v>
      </c>
      <c r="U80" t="str">
        <f t="shared" si="62"/>
        <v/>
      </c>
      <c r="V80" t="str">
        <f t="shared" si="63"/>
        <v/>
      </c>
      <c r="W80">
        <f t="shared" si="64"/>
        <v>0.1911242273446325</v>
      </c>
      <c r="AG80">
        <f t="shared" si="79"/>
        <v>2.3876104167282439</v>
      </c>
      <c r="AH80">
        <f t="shared" si="50"/>
        <v>7.0844865801124541</v>
      </c>
      <c r="AI80">
        <f t="shared" si="51"/>
        <v>1.9530081555431602</v>
      </c>
      <c r="AL80">
        <f t="shared" si="65"/>
        <v>-11.244064680982071</v>
      </c>
      <c r="AM80">
        <f t="shared" si="66"/>
        <v>6.7529993241569883</v>
      </c>
      <c r="AX80">
        <f t="shared" si="80"/>
        <v>5.5763269601218912</v>
      </c>
      <c r="AY80">
        <f t="shared" si="74"/>
        <v>-8.2790907691904838</v>
      </c>
      <c r="AZ80">
        <f t="shared" si="75"/>
        <v>-0.1340394468468511</v>
      </c>
    </row>
    <row r="81" spans="1:52">
      <c r="A81">
        <f t="shared" si="67"/>
        <v>0</v>
      </c>
      <c r="B81">
        <f t="shared" si="71"/>
        <v>74</v>
      </c>
      <c r="C81">
        <f t="shared" si="68"/>
        <v>2.3247785636564471</v>
      </c>
      <c r="D81">
        <f t="shared" si="52"/>
        <v>-5.2252147693122568</v>
      </c>
      <c r="E81">
        <f t="shared" si="53"/>
        <v>5.3690942118573775</v>
      </c>
      <c r="F81">
        <f t="shared" si="54"/>
        <v>-0.67425642992870627</v>
      </c>
      <c r="G81">
        <f t="shared" si="55"/>
        <v>7.8278024762278342</v>
      </c>
      <c r="H81">
        <f t="shared" si="56"/>
        <v>1.4579372548428229</v>
      </c>
      <c r="I81">
        <f t="shared" si="57"/>
        <v>21.250908848187308</v>
      </c>
      <c r="J81">
        <f t="shared" si="58"/>
        <v>-5.2252147693122577</v>
      </c>
      <c r="K81">
        <f t="shared" si="72"/>
        <v>21.883875256896449</v>
      </c>
      <c r="L81">
        <f t="shared" si="59"/>
        <v>-1.3690942118573775</v>
      </c>
      <c r="M81">
        <f t="shared" si="60"/>
        <v>14.509440783044848</v>
      </c>
      <c r="N81">
        <f t="shared" si="61"/>
        <v>-13.815962846797463</v>
      </c>
      <c r="O81">
        <f t="shared" si="73"/>
        <v>-2.2693374169611674E-2</v>
      </c>
      <c r="P81">
        <f t="shared" si="76"/>
        <v>48.121714518037379</v>
      </c>
      <c r="Q81">
        <f t="shared" si="69"/>
        <v>22.648371432675251</v>
      </c>
      <c r="R81">
        <f t="shared" si="77"/>
        <v>2.3247785636564471</v>
      </c>
      <c r="S81" t="str">
        <f t="shared" si="78"/>
        <v/>
      </c>
      <c r="T81">
        <f t="shared" si="70"/>
        <v>-0.24588194352722784</v>
      </c>
      <c r="U81" t="str">
        <f t="shared" si="62"/>
        <v/>
      </c>
      <c r="V81" t="str">
        <f t="shared" si="63"/>
        <v/>
      </c>
      <c r="W81">
        <f t="shared" si="64"/>
        <v>0.18702575521548687</v>
      </c>
      <c r="AG81">
        <f t="shared" si="79"/>
        <v>2.4294983187761079</v>
      </c>
      <c r="AH81">
        <f t="shared" si="50"/>
        <v>7.0048010293134642</v>
      </c>
      <c r="AI81">
        <f t="shared" si="51"/>
        <v>1.8645083855747449</v>
      </c>
      <c r="AL81">
        <f t="shared" si="65"/>
        <v>-11.296618242247421</v>
      </c>
      <c r="AM81">
        <f t="shared" si="66"/>
        <v>6.197927570062177</v>
      </c>
      <c r="AX81">
        <f t="shared" si="80"/>
        <v>5.6548667764616365</v>
      </c>
      <c r="AY81">
        <f t="shared" si="74"/>
        <v>-8.2977141145010318</v>
      </c>
      <c r="AZ81">
        <f t="shared" si="75"/>
        <v>-0.15766304775317072</v>
      </c>
    </row>
    <row r="82" spans="1:52">
      <c r="A82">
        <f t="shared" si="67"/>
        <v>0</v>
      </c>
      <c r="B82">
        <f t="shared" si="71"/>
        <v>75</v>
      </c>
      <c r="C82">
        <f t="shared" si="68"/>
        <v>2.3561944901923448</v>
      </c>
      <c r="D82">
        <f t="shared" si="52"/>
        <v>-5.6568542494923788</v>
      </c>
      <c r="E82">
        <f t="shared" si="53"/>
        <v>5.4142135623730949</v>
      </c>
      <c r="F82">
        <f t="shared" si="54"/>
        <v>-1.9899646141460076E-15</v>
      </c>
      <c r="G82">
        <f t="shared" si="55"/>
        <v>7.6568542494923806</v>
      </c>
      <c r="H82">
        <f t="shared" si="56"/>
        <v>1.4142135623730951</v>
      </c>
      <c r="I82">
        <f t="shared" si="57"/>
        <v>21.65685424949238</v>
      </c>
      <c r="J82">
        <f t="shared" si="58"/>
        <v>-5.6568542494923797</v>
      </c>
      <c r="K82">
        <f t="shared" si="72"/>
        <v>22.383461215454506</v>
      </c>
      <c r="L82">
        <f t="shared" si="59"/>
        <v>-1.4142135623730949</v>
      </c>
      <c r="M82">
        <f t="shared" si="60"/>
        <v>11.313708498984768</v>
      </c>
      <c r="N82">
        <f t="shared" si="61"/>
        <v>-13.65685424949238</v>
      </c>
      <c r="O82">
        <f t="shared" si="73"/>
        <v>-2.2817118460374049E-2</v>
      </c>
      <c r="P82">
        <f t="shared" si="76"/>
        <v>48.387681370526195</v>
      </c>
      <c r="Q82">
        <f t="shared" si="69"/>
        <v>23.335873650066663</v>
      </c>
      <c r="R82">
        <f t="shared" si="77"/>
        <v>2.3561944901923448</v>
      </c>
      <c r="S82" t="str">
        <f t="shared" si="78"/>
        <v/>
      </c>
      <c r="T82">
        <f t="shared" si="70"/>
        <v>-0.26120387496374142</v>
      </c>
      <c r="U82" t="str">
        <f t="shared" si="62"/>
        <v/>
      </c>
      <c r="V82" t="str">
        <f t="shared" si="63"/>
        <v/>
      </c>
      <c r="W82">
        <f t="shared" si="64"/>
        <v>0.18599775283884673</v>
      </c>
      <c r="AG82">
        <f t="shared" si="79"/>
        <v>2.4713862208239719</v>
      </c>
      <c r="AH82">
        <f t="shared" si="50"/>
        <v>6.9288913620035029</v>
      </c>
      <c r="AI82">
        <f t="shared" si="51"/>
        <v>1.7727493604083246</v>
      </c>
      <c r="AL82">
        <f t="shared" si="65"/>
        <v>-11.313708498984759</v>
      </c>
      <c r="AM82">
        <f t="shared" si="66"/>
        <v>5.6568542494923815</v>
      </c>
      <c r="AX82">
        <f t="shared" si="80"/>
        <v>5.7334065928013818</v>
      </c>
      <c r="AY82">
        <f t="shared" si="74"/>
        <v>-8.3144265638882704</v>
      </c>
      <c r="AZ82">
        <f t="shared" si="75"/>
        <v>-0.18267499581436747</v>
      </c>
    </row>
    <row r="83" spans="1:52">
      <c r="A83">
        <f t="shared" si="67"/>
        <v>0</v>
      </c>
      <c r="B83">
        <f t="shared" si="71"/>
        <v>76</v>
      </c>
      <c r="C83">
        <f t="shared" si="68"/>
        <v>2.3876104167282426</v>
      </c>
      <c r="D83">
        <f t="shared" si="52"/>
        <v>-6.0829110974885419</v>
      </c>
      <c r="E83">
        <f t="shared" si="53"/>
        <v>5.4579372548428227</v>
      </c>
      <c r="F83">
        <f t="shared" si="54"/>
        <v>0.68541343157994461</v>
      </c>
      <c r="G83">
        <f t="shared" si="55"/>
        <v>7.4724303042860534</v>
      </c>
      <c r="H83">
        <f t="shared" si="56"/>
        <v>1.3690942118573777</v>
      </c>
      <c r="I83">
        <f t="shared" si="57"/>
        <v>21.960601323364454</v>
      </c>
      <c r="J83">
        <f t="shared" si="58"/>
        <v>-6.0829110974885428</v>
      </c>
      <c r="K83">
        <f t="shared" si="72"/>
        <v>22.787492576053776</v>
      </c>
      <c r="L83">
        <f t="shared" si="59"/>
        <v>-1.4579372548428227</v>
      </c>
      <c r="M83">
        <f t="shared" si="60"/>
        <v>8.0063979356955919</v>
      </c>
      <c r="N83">
        <f t="shared" si="61"/>
        <v>-13.460590674855682</v>
      </c>
      <c r="O83">
        <f t="shared" si="73"/>
        <v>-2.3312519542658599E-2</v>
      </c>
      <c r="P83">
        <f t="shared" si="76"/>
        <v>47.925618246033139</v>
      </c>
      <c r="Q83">
        <f t="shared" si="69"/>
        <v>24.039070823230503</v>
      </c>
      <c r="R83">
        <f t="shared" si="77"/>
        <v>2.3876104167282426</v>
      </c>
      <c r="S83" t="str">
        <f t="shared" si="78"/>
        <v/>
      </c>
      <c r="T83">
        <f t="shared" si="70"/>
        <v>-0.27699200982337291</v>
      </c>
      <c r="U83" t="str">
        <f t="shared" si="62"/>
        <v/>
      </c>
      <c r="V83" t="str">
        <f t="shared" si="63"/>
        <v/>
      </c>
      <c r="W83">
        <f t="shared" si="64"/>
        <v>0.18779100467305793</v>
      </c>
      <c r="AG83">
        <f t="shared" si="79"/>
        <v>2.5132741228718358</v>
      </c>
      <c r="AH83">
        <f t="shared" si="50"/>
        <v>6.85689074953331</v>
      </c>
      <c r="AI83">
        <f t="shared" si="51"/>
        <v>1.6778920565539681</v>
      </c>
      <c r="AL83">
        <f t="shared" si="65"/>
        <v>-11.297319488051697</v>
      </c>
      <c r="AM83">
        <f t="shared" si="66"/>
        <v>5.1325123000411113</v>
      </c>
      <c r="AX83">
        <f t="shared" si="80"/>
        <v>5.811946409141127</v>
      </c>
      <c r="AY83">
        <f t="shared" si="74"/>
        <v>-8.3291250795442728</v>
      </c>
      <c r="AZ83">
        <f t="shared" si="75"/>
        <v>-0.20892108405332735</v>
      </c>
    </row>
    <row r="84" spans="1:52">
      <c r="A84">
        <f t="shared" si="67"/>
        <v>0</v>
      </c>
      <c r="B84">
        <f t="shared" si="71"/>
        <v>77</v>
      </c>
      <c r="C84">
        <f t="shared" si="68"/>
        <v>2.4190263432641403</v>
      </c>
      <c r="D84">
        <f t="shared" si="52"/>
        <v>-6.5022214913008876</v>
      </c>
      <c r="E84">
        <f t="shared" si="53"/>
        <v>5.5002221392609183</v>
      </c>
      <c r="F84">
        <f t="shared" si="54"/>
        <v>1.3787212520710816</v>
      </c>
      <c r="G84">
        <f t="shared" si="55"/>
        <v>7.2747243252181724</v>
      </c>
      <c r="H84">
        <f t="shared" si="56"/>
        <v>1.3226237306473043</v>
      </c>
      <c r="I84">
        <f t="shared" si="57"/>
        <v>22.158942397326317</v>
      </c>
      <c r="J84">
        <f t="shared" si="58"/>
        <v>-6.5022214913008867</v>
      </c>
      <c r="K84">
        <f t="shared" si="72"/>
        <v>23.093237375689899</v>
      </c>
      <c r="L84">
        <f t="shared" si="59"/>
        <v>-1.5002221392609185</v>
      </c>
      <c r="M84">
        <f t="shared" si="60"/>
        <v>4.6066151880197443</v>
      </c>
      <c r="N84">
        <f t="shared" si="61"/>
        <v>-13.227412533105039</v>
      </c>
      <c r="O84">
        <f t="shared" si="73"/>
        <v>-2.4185773743184088E-2</v>
      </c>
      <c r="P84">
        <f t="shared" si="76"/>
        <v>46.800165379613397</v>
      </c>
      <c r="Q84">
        <f t="shared" si="69"/>
        <v>24.754961015937127</v>
      </c>
      <c r="R84">
        <f t="shared" si="77"/>
        <v>2.4190263432641403</v>
      </c>
      <c r="S84" t="str">
        <f t="shared" si="78"/>
        <v/>
      </c>
      <c r="T84">
        <f t="shared" si="70"/>
        <v>-0.29343555187387643</v>
      </c>
      <c r="U84" t="str">
        <f t="shared" si="62"/>
        <v/>
      </c>
      <c r="V84" t="str">
        <f t="shared" si="63"/>
        <v/>
      </c>
      <c r="W84">
        <f t="shared" si="64"/>
        <v>0.19230701274232007</v>
      </c>
      <c r="AG84">
        <f t="shared" si="79"/>
        <v>2.5551620249196998</v>
      </c>
      <c r="AH84">
        <f t="shared" si="50"/>
        <v>6.788925505443129</v>
      </c>
      <c r="AI84">
        <f t="shared" si="51"/>
        <v>1.5801028859553639</v>
      </c>
      <c r="AL84">
        <f t="shared" si="65"/>
        <v>-11.249666346974038</v>
      </c>
      <c r="AM84">
        <f t="shared" si="66"/>
        <v>4.6274200867855813</v>
      </c>
      <c r="AX84">
        <f t="shared" si="80"/>
        <v>5.8904862254808723</v>
      </c>
      <c r="AY84">
        <f t="shared" si="74"/>
        <v>-8.3417190402322667</v>
      </c>
      <c r="AZ84">
        <f t="shared" si="75"/>
        <v>-0.23623949660834712</v>
      </c>
    </row>
    <row r="85" spans="1:52">
      <c r="A85">
        <f t="shared" si="67"/>
        <v>0</v>
      </c>
      <c r="B85">
        <f t="shared" si="71"/>
        <v>78</v>
      </c>
      <c r="C85">
        <f t="shared" si="68"/>
        <v>2.4504422698000381</v>
      </c>
      <c r="D85">
        <f t="shared" si="52"/>
        <v>-6.9136312005492044</v>
      </c>
      <c r="E85">
        <f t="shared" si="53"/>
        <v>5.5410264855515781</v>
      </c>
      <c r="F85">
        <f t="shared" si="54"/>
        <v>2.0765696540339311</v>
      </c>
      <c r="G85">
        <f t="shared" si="55"/>
        <v>7.0639664194469001</v>
      </c>
      <c r="H85">
        <f t="shared" si="56"/>
        <v>1.2748479794973804</v>
      </c>
      <c r="I85">
        <f t="shared" si="57"/>
        <v>22.249284071419581</v>
      </c>
      <c r="J85">
        <f t="shared" si="58"/>
        <v>-6.9136312005492053</v>
      </c>
      <c r="K85">
        <f t="shared" si="72"/>
        <v>23.298689621262664</v>
      </c>
      <c r="L85">
        <f t="shared" si="59"/>
        <v>-1.5410264855515776</v>
      </c>
      <c r="M85">
        <f t="shared" si="60"/>
        <v>1.1343375815361778</v>
      </c>
      <c r="N85">
        <f t="shared" si="61"/>
        <v>-12.957689923819032</v>
      </c>
      <c r="O85">
        <f t="shared" si="73"/>
        <v>-2.5463497565972326E-2</v>
      </c>
      <c r="P85">
        <f t="shared" si="76"/>
        <v>45.094991378780009</v>
      </c>
      <c r="Q85">
        <f t="shared" si="69"/>
        <v>25.480456464807855</v>
      </c>
      <c r="R85">
        <f t="shared" si="77"/>
        <v>2.4504422698000381</v>
      </c>
      <c r="S85" t="str">
        <f t="shared" si="78"/>
        <v/>
      </c>
      <c r="T85">
        <f t="shared" si="70"/>
        <v>-0.31073499616242223</v>
      </c>
      <c r="U85" t="str">
        <f t="shared" si="62"/>
        <v/>
      </c>
      <c r="V85" t="str">
        <f t="shared" si="63"/>
        <v/>
      </c>
      <c r="W85">
        <f t="shared" si="64"/>
        <v>0.1995787054132814</v>
      </c>
      <c r="AG85">
        <f t="shared" si="79"/>
        <v>2.5970499269675638</v>
      </c>
      <c r="AH85">
        <f t="shared" si="50"/>
        <v>6.7251148638658407</v>
      </c>
      <c r="AI85">
        <f t="shared" si="51"/>
        <v>1.4795534040467253</v>
      </c>
      <c r="AL85">
        <f t="shared" si="65"/>
        <v>-11.173173609716333</v>
      </c>
      <c r="AM85">
        <f t="shared" si="66"/>
        <v>4.1438611568088319</v>
      </c>
      <c r="AX85">
        <f t="shared" si="80"/>
        <v>5.9690260418206176</v>
      </c>
      <c r="AY85">
        <f t="shared" si="74"/>
        <v>-8.3521307999966954</v>
      </c>
      <c r="AZ85">
        <f t="shared" si="75"/>
        <v>-0.26446180638173111</v>
      </c>
    </row>
    <row r="86" spans="1:52">
      <c r="A86">
        <f t="shared" si="67"/>
        <v>0</v>
      </c>
      <c r="B86">
        <f t="shared" si="71"/>
        <v>79</v>
      </c>
      <c r="C86">
        <f t="shared" si="68"/>
        <v>2.4818581963359359</v>
      </c>
      <c r="D86">
        <f t="shared" si="52"/>
        <v>-7.315999647664932</v>
      </c>
      <c r="E86">
        <f t="shared" si="53"/>
        <v>5.5803100247513795</v>
      </c>
      <c r="F86">
        <f t="shared" si="54"/>
        <v>2.7755333408006395</v>
      </c>
      <c r="G86">
        <f t="shared" si="55"/>
        <v>6.8404227514810803</v>
      </c>
      <c r="H86">
        <f t="shared" si="56"/>
        <v>1.2258141073059543</v>
      </c>
      <c r="I86">
        <f t="shared" si="57"/>
        <v>22.229672439467937</v>
      </c>
      <c r="J86">
        <f t="shared" si="58"/>
        <v>-7.3159996476649312</v>
      </c>
      <c r="K86">
        <f t="shared" si="72"/>
        <v>23.402610700746056</v>
      </c>
      <c r="L86">
        <f t="shared" si="59"/>
        <v>-1.5803100247513797</v>
      </c>
      <c r="M86">
        <f t="shared" si="60"/>
        <v>-2.3897243826005905</v>
      </c>
      <c r="N86">
        <f t="shared" si="61"/>
        <v>-12.651921718252868</v>
      </c>
      <c r="O86">
        <f t="shared" si="73"/>
        <v>-2.7194528688899277E-2</v>
      </c>
      <c r="P86">
        <f t="shared" si="76"/>
        <v>42.905424033945387</v>
      </c>
      <c r="Q86">
        <f t="shared" si="69"/>
        <v>26.21240638633213</v>
      </c>
      <c r="R86">
        <f t="shared" si="77"/>
        <v>2.4818581963359359</v>
      </c>
      <c r="S86" t="str">
        <f t="shared" si="78"/>
        <v/>
      </c>
      <c r="T86">
        <f t="shared" si="70"/>
        <v>-0.32910964691839778</v>
      </c>
      <c r="U86" t="str">
        <f t="shared" si="62"/>
        <v/>
      </c>
      <c r="V86" t="str">
        <f t="shared" si="63"/>
        <v/>
      </c>
      <c r="W86">
        <f t="shared" si="64"/>
        <v>0.20976368845299118</v>
      </c>
      <c r="AG86">
        <f t="shared" si="79"/>
        <v>2.6389378290154277</v>
      </c>
      <c r="AH86">
        <f t="shared" si="50"/>
        <v>6.665570770349774</v>
      </c>
      <c r="AI86">
        <f t="shared" si="51"/>
        <v>1.3764200087862639</v>
      </c>
      <c r="AL86">
        <f t="shared" si="65"/>
        <v>-11.07045171104741</v>
      </c>
      <c r="AM86">
        <f t="shared" si="66"/>
        <v>3.6838661410998053</v>
      </c>
      <c r="AX86">
        <f t="shared" ref="AX86:AX89" si="81">AX85+2*PI()/80</f>
        <v>6.0475658581603629</v>
      </c>
      <c r="AY86">
        <f t="shared" si="74"/>
        <v>-8.3602961668763474</v>
      </c>
      <c r="AZ86">
        <f t="shared" si="75"/>
        <v>-0.29341401344885609</v>
      </c>
    </row>
    <row r="87" spans="1:52">
      <c r="A87">
        <f t="shared" si="67"/>
        <v>0</v>
      </c>
      <c r="B87">
        <f t="shared" si="71"/>
        <v>80</v>
      </c>
      <c r="C87">
        <f t="shared" si="68"/>
        <v>2.5132741228718336</v>
      </c>
      <c r="D87">
        <f t="shared" si="52"/>
        <v>-7.708203932499357</v>
      </c>
      <c r="E87">
        <f t="shared" si="53"/>
        <v>5.618033988749894</v>
      </c>
      <c r="F87">
        <f t="shared" si="54"/>
        <v>3.4721359549995578</v>
      </c>
      <c r="G87">
        <f t="shared" si="55"/>
        <v>6.6043950509301004</v>
      </c>
      <c r="H87">
        <f t="shared" si="56"/>
        <v>1.1755705045849478</v>
      </c>
      <c r="I87">
        <f t="shared" si="57"/>
        <v>22.09881386307833</v>
      </c>
      <c r="J87">
        <f t="shared" si="58"/>
        <v>-7.7082039324993588</v>
      </c>
      <c r="K87">
        <f t="shared" si="72"/>
        <v>23.4045718187704</v>
      </c>
      <c r="L87">
        <f t="shared" si="59"/>
        <v>-1.6180339887498938</v>
      </c>
      <c r="M87">
        <f t="shared" si="60"/>
        <v>-5.9442719099990473</v>
      </c>
      <c r="N87">
        <f t="shared" si="61"/>
        <v>-12.310734148701027</v>
      </c>
      <c r="O87">
        <f t="shared" si="73"/>
        <v>-2.9454100806404981E-2</v>
      </c>
      <c r="P87">
        <f t="shared" si="76"/>
        <v>40.331970433168159</v>
      </c>
      <c r="Q87">
        <f t="shared" si="69"/>
        <v>26.947621084854987</v>
      </c>
      <c r="R87">
        <f t="shared" si="77"/>
        <v>2.5132741228718336</v>
      </c>
      <c r="S87" t="str">
        <f t="shared" si="78"/>
        <v/>
      </c>
      <c r="T87">
        <f t="shared" si="70"/>
        <v>-0.34880622916046489</v>
      </c>
      <c r="U87" t="str">
        <f t="shared" si="62"/>
        <v/>
      </c>
      <c r="V87" t="str">
        <f t="shared" si="63"/>
        <v/>
      </c>
      <c r="W87">
        <f t="shared" si="64"/>
        <v>0.22314803624368895</v>
      </c>
      <c r="AG87">
        <f t="shared" si="79"/>
        <v>2.6808257310632917</v>
      </c>
      <c r="AH87">
        <f t="shared" ref="AH87:AH118" si="82">rx+ABS(Rcurrenta)*COS(AG87)</f>
        <v>6.6103976854681736</v>
      </c>
      <c r="AI87">
        <f t="shared" ref="AI87:AI118" si="83">IF(ABS(Rcurrenta)&lt;500,ry+ABS(Rcurrenta)*SIN(AG87),currenty+currentdy_dx*(AH87-current_x))</f>
        <v>1.2708836311942295</v>
      </c>
      <c r="AL87">
        <f t="shared" si="65"/>
        <v>-10.944271909999163</v>
      </c>
      <c r="AM87">
        <f t="shared" si="66"/>
        <v>3.2491969623290764</v>
      </c>
      <c r="AX87">
        <f t="shared" si="81"/>
        <v>6.1261056745001081</v>
      </c>
      <c r="AY87">
        <f t="shared" si="74"/>
        <v>-8.3661647986691516</v>
      </c>
      <c r="AZ87">
        <f t="shared" si="75"/>
        <v>-0.32291761782556733</v>
      </c>
    </row>
    <row r="88" spans="1:52">
      <c r="A88">
        <f t="shared" si="67"/>
        <v>0</v>
      </c>
      <c r="B88">
        <f t="shared" si="71"/>
        <v>81</v>
      </c>
      <c r="C88">
        <f t="shared" si="68"/>
        <v>2.5446900494077314</v>
      </c>
      <c r="D88">
        <f t="shared" si="52"/>
        <v>-8.089142804935193</v>
      </c>
      <c r="E88">
        <f t="shared" si="53"/>
        <v>5.6541611485491226</v>
      </c>
      <c r="F88">
        <f t="shared" si="54"/>
        <v>4.1628710872334374</v>
      </c>
      <c r="G88">
        <f t="shared" si="55"/>
        <v>6.3562199945935571</v>
      </c>
      <c r="H88">
        <f t="shared" si="56"/>
        <v>1.1241667557042632</v>
      </c>
      <c r="I88">
        <f t="shared" si="57"/>
        <v>21.856091101548781</v>
      </c>
      <c r="J88">
        <f t="shared" si="58"/>
        <v>-8.089142804935193</v>
      </c>
      <c r="K88">
        <f t="shared" si="72"/>
        <v>23.304998381416691</v>
      </c>
      <c r="L88">
        <f t="shared" si="59"/>
        <v>-1.6541611485491223</v>
      </c>
      <c r="M88">
        <f t="shared" si="60"/>
        <v>-9.5075684893209225</v>
      </c>
      <c r="N88">
        <f t="shared" si="61"/>
        <v>-11.934878909923071</v>
      </c>
      <c r="O88">
        <f t="shared" si="73"/>
        <v>-3.235102261520053E-2</v>
      </c>
      <c r="P88">
        <f t="shared" si="76"/>
        <v>37.475008610134189</v>
      </c>
      <c r="Q88">
        <f t="shared" si="69"/>
        <v>27.682897393717624</v>
      </c>
      <c r="R88">
        <f t="shared" si="77"/>
        <v>2.5446900494077314</v>
      </c>
      <c r="S88" t="str">
        <f t="shared" si="78"/>
        <v/>
      </c>
      <c r="T88">
        <f t="shared" si="70"/>
        <v>-0.37010931036803624</v>
      </c>
      <c r="U88" t="str">
        <f t="shared" si="62"/>
        <v/>
      </c>
      <c r="V88" t="str">
        <f t="shared" si="63"/>
        <v/>
      </c>
      <c r="W88">
        <f t="shared" si="64"/>
        <v>0.2401600515594324</v>
      </c>
      <c r="AG88">
        <f t="shared" si="79"/>
        <v>2.7227136331111557</v>
      </c>
      <c r="AH88">
        <f t="shared" si="82"/>
        <v>6.5596924015598619</v>
      </c>
      <c r="AI88">
        <f t="shared" si="83"/>
        <v>1.1631294179384208</v>
      </c>
      <c r="AL88">
        <f t="shared" si="65"/>
        <v>-10.797539856880917</v>
      </c>
      <c r="AM88">
        <f t="shared" si="66"/>
        <v>2.8413334864705928</v>
      </c>
      <c r="AX88">
        <f t="shared" si="81"/>
        <v>6.2046454908398534</v>
      </c>
      <c r="AY88">
        <f t="shared" si="74"/>
        <v>-8.3697005133085867</v>
      </c>
      <c r="AZ88">
        <f t="shared" si="75"/>
        <v>-0.35279071997993849</v>
      </c>
    </row>
    <row r="89" spans="1:52">
      <c r="A89">
        <f t="shared" si="67"/>
        <v>0</v>
      </c>
      <c r="B89">
        <f t="shared" si="71"/>
        <v>82</v>
      </c>
      <c r="C89">
        <f t="shared" si="68"/>
        <v>2.5761059759436291</v>
      </c>
      <c r="D89">
        <f t="shared" si="52"/>
        <v>-8.4577405702763961</v>
      </c>
      <c r="E89">
        <f t="shared" si="53"/>
        <v>5.6886558510040288</v>
      </c>
      <c r="F89">
        <f t="shared" si="54"/>
        <v>4.844223716395974</v>
      </c>
      <c r="G89">
        <f t="shared" si="55"/>
        <v>6.096268464764024</v>
      </c>
      <c r="H89">
        <f t="shared" si="56"/>
        <v>1.0716535899579955</v>
      </c>
      <c r="I89">
        <f t="shared" si="57"/>
        <v>21.501574637301189</v>
      </c>
      <c r="J89">
        <f t="shared" si="58"/>
        <v>-8.4577405702763961</v>
      </c>
      <c r="K89">
        <f t="shared" si="72"/>
        <v>23.105217753519078</v>
      </c>
      <c r="L89">
        <f t="shared" si="59"/>
        <v>-1.6886558510040288</v>
      </c>
      <c r="M89">
        <f t="shared" si="60"/>
        <v>-13.057594976928726</v>
      </c>
      <c r="N89">
        <f t="shared" si="61"/>
        <v>-11.525230779560149</v>
      </c>
      <c r="O89">
        <f t="shared" si="73"/>
        <v>-3.6039056580040044E-2</v>
      </c>
      <c r="P89">
        <f t="shared" si="76"/>
        <v>34.430710589579235</v>
      </c>
      <c r="Q89">
        <f t="shared" si="69"/>
        <v>28.415045510787433</v>
      </c>
      <c r="R89">
        <f t="shared" si="77"/>
        <v>2.5761059759436291</v>
      </c>
      <c r="S89" t="str">
        <f t="shared" si="78"/>
        <v/>
      </c>
      <c r="T89">
        <f t="shared" si="70"/>
        <v>-0.3933544734720873</v>
      </c>
      <c r="U89" t="str">
        <f t="shared" si="62"/>
        <v/>
      </c>
      <c r="V89" t="str">
        <f t="shared" si="63"/>
        <v/>
      </c>
      <c r="W89">
        <f t="shared" si="64"/>
        <v>0.26139454707402787</v>
      </c>
      <c r="AG89">
        <f t="shared" si="79"/>
        <v>2.7646015351590196</v>
      </c>
      <c r="AH89">
        <f t="shared" si="82"/>
        <v>6.5135438729225861</v>
      </c>
      <c r="AI89">
        <f t="shared" si="83"/>
        <v>1.0533464065240161</v>
      </c>
      <c r="AL89">
        <f t="shared" si="65"/>
        <v>-10.633268040281406</v>
      </c>
      <c r="AM89">
        <f t="shared" si="66"/>
        <v>2.4614627344900639</v>
      </c>
      <c r="AX89">
        <f t="shared" si="81"/>
        <v>6.2831853071795987</v>
      </c>
      <c r="AY89">
        <f t="shared" si="74"/>
        <v>-8.3708815119381548</v>
      </c>
      <c r="AZ89">
        <f t="shared" si="75"/>
        <v>-0.3828491423033733</v>
      </c>
    </row>
    <row r="90" spans="1:52">
      <c r="A90">
        <f t="shared" si="67"/>
        <v>0</v>
      </c>
      <c r="B90">
        <f t="shared" si="71"/>
        <v>83</v>
      </c>
      <c r="C90">
        <f t="shared" si="68"/>
        <v>2.6075219024795269</v>
      </c>
      <c r="D90">
        <f t="shared" si="52"/>
        <v>-8.812950912438394</v>
      </c>
      <c r="E90">
        <f t="shared" si="53"/>
        <v>5.7214840540078855</v>
      </c>
      <c r="F90">
        <f t="shared" si="54"/>
        <v>5.5126919286653209</v>
      </c>
      <c r="G90">
        <f t="shared" si="55"/>
        <v>5.8249446860907108</v>
      </c>
      <c r="H90">
        <f t="shared" si="56"/>
        <v>1.0180828315007453</v>
      </c>
      <c r="I90">
        <f t="shared" si="57"/>
        <v>21.036029074396971</v>
      </c>
      <c r="J90">
        <f t="shared" si="58"/>
        <v>-8.8129509124383922</v>
      </c>
      <c r="K90">
        <f t="shared" si="72"/>
        <v>22.807512424723644</v>
      </c>
      <c r="L90">
        <f t="shared" si="59"/>
        <v>-1.7214840540078857</v>
      </c>
      <c r="M90">
        <f t="shared" si="60"/>
        <v>-16.5722079618563</v>
      </c>
      <c r="N90">
        <f t="shared" si="61"/>
        <v>-11.082784766353901</v>
      </c>
      <c r="O90">
        <f t="shared" si="73"/>
        <v>-4.0734567736610001E-2</v>
      </c>
      <c r="P90">
        <f t="shared" si="76"/>
        <v>31.288112257482407</v>
      </c>
      <c r="Q90">
        <f t="shared" si="69"/>
        <v>29.140917334327913</v>
      </c>
      <c r="R90">
        <f t="shared" si="77"/>
        <v>2.6075219024795269</v>
      </c>
      <c r="S90" t="str">
        <f t="shared" si="78"/>
        <v/>
      </c>
      <c r="T90">
        <f t="shared" si="70"/>
        <v>-0.41894555675266049</v>
      </c>
      <c r="U90" t="str">
        <f t="shared" si="62"/>
        <v/>
      </c>
      <c r="V90" t="str">
        <f t="shared" si="63"/>
        <v/>
      </c>
      <c r="W90">
        <f t="shared" si="64"/>
        <v>0.28764918528594485</v>
      </c>
      <c r="AG90">
        <f t="shared" si="79"/>
        <v>2.8064894372068836</v>
      </c>
      <c r="AH90">
        <f t="shared" si="82"/>
        <v>6.4720330597569529</v>
      </c>
      <c r="AI90">
        <f t="shared" si="83"/>
        <v>0.9417271936575542</v>
      </c>
      <c r="AL90">
        <f t="shared" si="65"/>
        <v>-10.454547360359847</v>
      </c>
      <c r="AM90">
        <f t="shared" si="66"/>
        <v>2.1104707475415463</v>
      </c>
    </row>
    <row r="91" spans="1:52">
      <c r="A91">
        <f t="shared" si="67"/>
        <v>0</v>
      </c>
      <c r="B91">
        <f t="shared" si="71"/>
        <v>84</v>
      </c>
      <c r="C91">
        <f t="shared" si="68"/>
        <v>2.6389378290154246</v>
      </c>
      <c r="D91">
        <f t="shared" si="52"/>
        <v>-9.153760620266878</v>
      </c>
      <c r="E91">
        <f t="shared" si="53"/>
        <v>5.7526133600877252</v>
      </c>
      <c r="F91">
        <f t="shared" si="54"/>
        <v>6.1648087589782916</v>
      </c>
      <c r="G91">
        <f t="shared" si="55"/>
        <v>5.5426852438177674</v>
      </c>
      <c r="H91">
        <f t="shared" si="56"/>
        <v>0.96350734820343353</v>
      </c>
      <c r="I91">
        <f t="shared" si="57"/>
        <v>20.460914526805333</v>
      </c>
      <c r="J91">
        <f t="shared" si="58"/>
        <v>-9.153760620266878</v>
      </c>
      <c r="K91">
        <f t="shared" si="72"/>
        <v>22.415181390441216</v>
      </c>
      <c r="L91">
        <f t="shared" si="59"/>
        <v>-1.7526133600877256</v>
      </c>
      <c r="M91">
        <f t="shared" si="60"/>
        <v>-20.029300150943072</v>
      </c>
      <c r="N91">
        <f t="shared" si="61"/>
        <v>-10.608652796829869</v>
      </c>
      <c r="O91">
        <f t="shared" si="73"/>
        <v>-4.6743973122049164E-2</v>
      </c>
      <c r="P91">
        <f t="shared" si="76"/>
        <v>28.127169213736597</v>
      </c>
      <c r="Q91">
        <f t="shared" si="69"/>
        <v>29.85743646912961</v>
      </c>
      <c r="R91">
        <f t="shared" si="77"/>
        <v>2.6389378290154246</v>
      </c>
      <c r="S91" t="str">
        <f t="shared" si="78"/>
        <v/>
      </c>
      <c r="T91">
        <f t="shared" si="70"/>
        <v>-0.44737788275664636</v>
      </c>
      <c r="U91" t="str">
        <f t="shared" si="62"/>
        <v/>
      </c>
      <c r="V91" t="str">
        <f t="shared" si="63"/>
        <v/>
      </c>
      <c r="W91">
        <f t="shared" si="64"/>
        <v>0.319975321071579</v>
      </c>
      <c r="AG91">
        <f t="shared" si="79"/>
        <v>2.8483773392547476</v>
      </c>
      <c r="AH91">
        <f t="shared" si="82"/>
        <v>6.4352327861347209</v>
      </c>
      <c r="AI91">
        <f t="shared" si="83"/>
        <v>0.82846759736686626</v>
      </c>
      <c r="AL91">
        <f t="shared" si="65"/>
        <v>-10.264518082409122</v>
      </c>
      <c r="AM91">
        <f t="shared" si="66"/>
        <v>1.7889371755075136</v>
      </c>
    </row>
    <row r="92" spans="1:52">
      <c r="A92">
        <f t="shared" si="67"/>
        <v>0</v>
      </c>
      <c r="B92">
        <f t="shared" si="71"/>
        <v>85</v>
      </c>
      <c r="C92">
        <f t="shared" si="68"/>
        <v>2.6703537555513224</v>
      </c>
      <c r="D92">
        <f t="shared" si="52"/>
        <v>-9.4791932026768162</v>
      </c>
      <c r="E92">
        <f t="shared" si="53"/>
        <v>5.7820130483767338</v>
      </c>
      <c r="F92">
        <f t="shared" si="54"/>
        <v>6.7971639967969457</v>
      </c>
      <c r="G92">
        <f t="shared" si="55"/>
        <v>5.2499579866662867</v>
      </c>
      <c r="H92">
        <f t="shared" si="56"/>
        <v>0.90798099947909694</v>
      </c>
      <c r="I92">
        <f t="shared" si="57"/>
        <v>19.778382953049121</v>
      </c>
      <c r="J92">
        <f t="shared" si="58"/>
        <v>-9.4791932026768162</v>
      </c>
      <c r="K92">
        <f t="shared" si="72"/>
        <v>21.932613524410137</v>
      </c>
      <c r="L92">
        <f t="shared" si="59"/>
        <v>-1.782013048376734</v>
      </c>
      <c r="M92">
        <f t="shared" si="60"/>
        <v>-23.406961492459835</v>
      </c>
      <c r="N92">
        <f t="shared" si="61"/>
        <v>-10.104059952915986</v>
      </c>
      <c r="O92">
        <f t="shared" si="73"/>
        <v>-5.4507085738058236E-2</v>
      </c>
      <c r="P92">
        <f t="shared" si="76"/>
        <v>25.017611873326363</v>
      </c>
      <c r="Q92">
        <f t="shared" si="69"/>
        <v>30.561630160980538</v>
      </c>
      <c r="R92">
        <f t="shared" si="77"/>
        <v>2.6703537555513224</v>
      </c>
      <c r="S92" t="str">
        <f t="shared" si="78"/>
        <v/>
      </c>
      <c r="T92">
        <f t="shared" si="70"/>
        <v>-0.47927038449902515</v>
      </c>
      <c r="U92" t="str">
        <f t="shared" si="62"/>
        <v/>
      </c>
      <c r="V92" t="str">
        <f t="shared" si="63"/>
        <v/>
      </c>
      <c r="W92">
        <f t="shared" si="64"/>
        <v>0.35974656756090095</v>
      </c>
      <c r="AG92">
        <f t="shared" si="79"/>
        <v>2.8902652413026115</v>
      </c>
      <c r="AH92">
        <f t="shared" si="82"/>
        <v>6.4032076122406423</v>
      </c>
      <c r="AI92">
        <f t="shared" si="83"/>
        <v>0.71376631346971564</v>
      </c>
      <c r="AL92">
        <f t="shared" si="65"/>
        <v>-10.066340430099499</v>
      </c>
      <c r="AM92">
        <f t="shared" si="66"/>
        <v>1.4971326344940272</v>
      </c>
    </row>
    <row r="93" spans="1:52">
      <c r="A93">
        <f t="shared" si="67"/>
        <v>0</v>
      </c>
      <c r="B93">
        <f t="shared" si="71"/>
        <v>86</v>
      </c>
      <c r="C93">
        <f t="shared" si="68"/>
        <v>2.7017696820872201</v>
      </c>
      <c r="D93">
        <f t="shared" si="52"/>
        <v>-9.7883123787228961</v>
      </c>
      <c r="E93">
        <f t="shared" si="53"/>
        <v>5.8096541049320374</v>
      </c>
      <c r="F93">
        <f t="shared" si="54"/>
        <v>7.4064257972512273</v>
      </c>
      <c r="G93">
        <f t="shared" si="55"/>
        <v>4.9472608180721798</v>
      </c>
      <c r="H93">
        <f t="shared" si="56"/>
        <v>0.85155858313014898</v>
      </c>
      <c r="I93">
        <f t="shared" si="57"/>
        <v>18.991269434314614</v>
      </c>
      <c r="J93">
        <f t="shared" si="58"/>
        <v>-9.7883123787228961</v>
      </c>
      <c r="K93">
        <f t="shared" si="72"/>
        <v>21.36537792668766</v>
      </c>
      <c r="L93">
        <f t="shared" si="59"/>
        <v>-1.8096541049320374</v>
      </c>
      <c r="M93">
        <f t="shared" si="60"/>
        <v>-26.683639745857285</v>
      </c>
      <c r="N93">
        <f t="shared" si="61"/>
        <v>-9.5703402747269308</v>
      </c>
      <c r="O93">
        <f t="shared" si="73"/>
        <v>-6.4667133971232749E-2</v>
      </c>
      <c r="P93">
        <f t="shared" si="76"/>
        <v>22.018419342908576</v>
      </c>
      <c r="Q93">
        <f t="shared" si="69"/>
        <v>31.25066353620365</v>
      </c>
      <c r="R93">
        <f t="shared" si="77"/>
        <v>2.7017696820872201</v>
      </c>
      <c r="S93" t="str">
        <f t="shared" si="78"/>
        <v/>
      </c>
      <c r="T93">
        <f t="shared" si="70"/>
        <v>-0.51541116893622507</v>
      </c>
      <c r="U93" t="str">
        <f t="shared" si="62"/>
        <v/>
      </c>
      <c r="V93" t="str">
        <f t="shared" si="63"/>
        <v/>
      </c>
      <c r="W93">
        <f t="shared" si="64"/>
        <v>0.40874868717125284</v>
      </c>
      <c r="AG93">
        <f t="shared" si="79"/>
        <v>2.9321531433504755</v>
      </c>
      <c r="AH93">
        <f t="shared" si="82"/>
        <v>6.3760137211119536</v>
      </c>
      <c r="AI93">
        <f t="shared" si="83"/>
        <v>0.59782456699381581</v>
      </c>
      <c r="AL93">
        <f t="shared" si="65"/>
        <v>-9.8631650809328324</v>
      </c>
      <c r="AM93">
        <f t="shared" si="66"/>
        <v>1.2350188542663634</v>
      </c>
    </row>
    <row r="94" spans="1:52">
      <c r="A94">
        <f t="shared" si="67"/>
        <v>0</v>
      </c>
      <c r="B94">
        <f t="shared" si="71"/>
        <v>87</v>
      </c>
      <c r="C94">
        <f t="shared" si="68"/>
        <v>2.7331856086231179</v>
      </c>
      <c r="D94">
        <f t="shared" si="52"/>
        <v>-10.080225429186584</v>
      </c>
      <c r="E94">
        <f t="shared" si="53"/>
        <v>5.8355092513679603</v>
      </c>
      <c r="F94">
        <f t="shared" si="54"/>
        <v>7.9893619392880133</v>
      </c>
      <c r="G94">
        <f t="shared" si="55"/>
        <v>4.6351203799210907</v>
      </c>
      <c r="H94">
        <f t="shared" si="56"/>
        <v>0.79429578126956535</v>
      </c>
      <c r="I94">
        <f t="shared" si="57"/>
        <v>18.103078433737565</v>
      </c>
      <c r="J94">
        <f t="shared" si="58"/>
        <v>-10.080225429186584</v>
      </c>
      <c r="K94">
        <f t="shared" si="72"/>
        <v>20.720337677781075</v>
      </c>
      <c r="L94">
        <f t="shared" si="59"/>
        <v>-1.8355092513679605</v>
      </c>
      <c r="M94">
        <f t="shared" si="60"/>
        <v>-29.838299205501023</v>
      </c>
      <c r="N94">
        <f t="shared" si="61"/>
        <v>-9.0089321444495774</v>
      </c>
      <c r="O94">
        <f t="shared" si="73"/>
        <v>-7.8187156256856863E-2</v>
      </c>
      <c r="P94">
        <f t="shared" si="76"/>
        <v>19.177755150445844</v>
      </c>
      <c r="Q94">
        <f t="shared" si="69"/>
        <v>31.921876679560164</v>
      </c>
      <c r="R94">
        <f t="shared" si="77"/>
        <v>2.7331856086231179</v>
      </c>
      <c r="S94" t="str">
        <f t="shared" si="78"/>
        <v/>
      </c>
      <c r="T94">
        <f t="shared" si="70"/>
        <v>-0.5568238278413854</v>
      </c>
      <c r="U94" t="str">
        <f t="shared" si="62"/>
        <v/>
      </c>
      <c r="V94" t="str">
        <f t="shared" si="63"/>
        <v/>
      </c>
      <c r="W94">
        <f t="shared" si="64"/>
        <v>0.46929371709028045</v>
      </c>
      <c r="AG94">
        <f t="shared" si="79"/>
        <v>2.9740410453983395</v>
      </c>
      <c r="AH94">
        <f t="shared" si="82"/>
        <v>6.3536988200742419</v>
      </c>
      <c r="AI94">
        <f t="shared" si="83"/>
        <v>0.48084575915975619</v>
      </c>
      <c r="AL94">
        <f t="shared" si="65"/>
        <v>-9.6581038272266202</v>
      </c>
      <c r="AM94">
        <f t="shared" si="66"/>
        <v>1.0022516118004812</v>
      </c>
    </row>
    <row r="95" spans="1:52">
      <c r="A95">
        <f t="shared" si="67"/>
        <v>0</v>
      </c>
      <c r="B95">
        <f t="shared" si="71"/>
        <v>88</v>
      </c>
      <c r="C95">
        <f t="shared" si="68"/>
        <v>2.7646015351590156</v>
      </c>
      <c r="D95">
        <f t="shared" si="52"/>
        <v>-10.354086396791637</v>
      </c>
      <c r="E95">
        <f t="shared" si="53"/>
        <v>5.8595529717765009</v>
      </c>
      <c r="F95">
        <f t="shared" si="54"/>
        <v>8.5428605742778991</v>
      </c>
      <c r="G95">
        <f t="shared" si="55"/>
        <v>4.3140906333348257</v>
      </c>
      <c r="H95">
        <f t="shared" si="56"/>
        <v>0.73624910536936039</v>
      </c>
      <c r="I95">
        <f t="shared" si="57"/>
        <v>17.117965115024568</v>
      </c>
      <c r="J95">
        <f t="shared" si="58"/>
        <v>-10.354086396791637</v>
      </c>
      <c r="K95">
        <f t="shared" si="72"/>
        <v>20.00579503022621</v>
      </c>
      <c r="L95">
        <f t="shared" si="59"/>
        <v>-1.8595529717765009</v>
      </c>
      <c r="M95">
        <f t="shared" si="60"/>
        <v>-32.850576297432752</v>
      </c>
      <c r="N95">
        <f t="shared" si="61"/>
        <v>-8.4213732689069793</v>
      </c>
      <c r="O95">
        <f t="shared" si="73"/>
        <v>-9.6550184301440134E-2</v>
      </c>
      <c r="P95">
        <f t="shared" si="76"/>
        <v>16.533238346731761</v>
      </c>
      <c r="Q95">
        <f t="shared" si="69"/>
        <v>32.572825285844331</v>
      </c>
      <c r="R95">
        <f t="shared" si="77"/>
        <v>2.7646015351590156</v>
      </c>
      <c r="S95" t="str">
        <f t="shared" si="78"/>
        <v/>
      </c>
      <c r="T95">
        <f t="shared" si="70"/>
        <v>-0.60486666068175221</v>
      </c>
      <c r="U95" t="str">
        <f t="shared" si="62"/>
        <v/>
      </c>
      <c r="V95" t="str">
        <f t="shared" si="63"/>
        <v/>
      </c>
      <c r="W95">
        <f t="shared" si="64"/>
        <v>0.54435796613184928</v>
      </c>
      <c r="AG95">
        <f t="shared" si="79"/>
        <v>3.0159289474462034</v>
      </c>
      <c r="AH95">
        <f t="shared" si="82"/>
        <v>6.3363020570465807</v>
      </c>
      <c r="AI95">
        <f t="shared" si="83"/>
        <v>0.3630351105461434</v>
      </c>
      <c r="AL95">
        <f t="shared" si="65"/>
        <v>-9.4542006643987442</v>
      </c>
      <c r="AM95">
        <f t="shared" si="66"/>
        <v>0.79818642235207193</v>
      </c>
    </row>
    <row r="96" spans="1:52">
      <c r="A96">
        <f t="shared" si="67"/>
        <v>0</v>
      </c>
      <c r="B96">
        <f t="shared" si="71"/>
        <v>89</v>
      </c>
      <c r="C96">
        <f t="shared" si="68"/>
        <v>2.7960174616949134</v>
      </c>
      <c r="D96">
        <f t="shared" si="52"/>
        <v>-10.609099122736939</v>
      </c>
      <c r="E96">
        <f t="shared" si="53"/>
        <v>5.8817615379084494</v>
      </c>
      <c r="F96">
        <f t="shared" si="54"/>
        <v>9.063950311615466</v>
      </c>
      <c r="G96">
        <f t="shared" si="55"/>
        <v>3.984751341459738</v>
      </c>
      <c r="H96">
        <f t="shared" si="56"/>
        <v>0.67747584049058762</v>
      </c>
      <c r="I96">
        <f t="shared" si="57"/>
        <v>16.040711838493372</v>
      </c>
      <c r="J96">
        <f t="shared" si="58"/>
        <v>-10.609099122736941</v>
      </c>
      <c r="K96">
        <f t="shared" si="72"/>
        <v>19.231677526457204</v>
      </c>
      <c r="L96">
        <f t="shared" si="59"/>
        <v>-1.8817615379084491</v>
      </c>
      <c r="M96">
        <f t="shared" si="60"/>
        <v>-35.700930790240164</v>
      </c>
      <c r="N96">
        <f t="shared" si="61"/>
        <v>-7.8092952799518995</v>
      </c>
      <c r="O96">
        <f t="shared" si="73"/>
        <v>-0.12211753752570144</v>
      </c>
      <c r="P96">
        <f t="shared" si="76"/>
        <v>14.112454515087936</v>
      </c>
      <c r="Q96">
        <f t="shared" si="69"/>
        <v>33.201325872806152</v>
      </c>
      <c r="R96">
        <f t="shared" si="77"/>
        <v>2.7960174616949134</v>
      </c>
      <c r="S96" t="str">
        <f t="shared" si="78"/>
        <v/>
      </c>
      <c r="T96">
        <f t="shared" si="70"/>
        <v>-0.66138580566468197</v>
      </c>
      <c r="U96" t="str">
        <f t="shared" si="62"/>
        <v/>
      </c>
      <c r="V96" t="str">
        <f t="shared" si="63"/>
        <v/>
      </c>
      <c r="W96">
        <f t="shared" si="64"/>
        <v>0.63773456207620738</v>
      </c>
      <c r="AG96">
        <f t="shared" si="79"/>
        <v>3.0578168494940674</v>
      </c>
      <c r="AH96">
        <f t="shared" si="82"/>
        <v>6.3238539518627812</v>
      </c>
      <c r="AI96">
        <f t="shared" si="83"/>
        <v>0.24459930106297312</v>
      </c>
      <c r="AL96">
        <f t="shared" si="65"/>
        <v>-9.254403564449234</v>
      </c>
      <c r="AM96">
        <f t="shared" si="66"/>
        <v>0.62188693492773539</v>
      </c>
    </row>
    <row r="97" spans="1:39">
      <c r="A97">
        <f t="shared" si="67"/>
        <v>0</v>
      </c>
      <c r="B97">
        <f t="shared" si="71"/>
        <v>90</v>
      </c>
      <c r="C97">
        <f t="shared" si="68"/>
        <v>2.8274333882308111</v>
      </c>
      <c r="D97">
        <f t="shared" si="52"/>
        <v>-10.844520107860998</v>
      </c>
      <c r="E97">
        <f t="shared" si="53"/>
        <v>5.9021130325903055</v>
      </c>
      <c r="F97">
        <f t="shared" si="54"/>
        <v>9.549819492174791</v>
      </c>
      <c r="G97">
        <f t="shared" si="55"/>
        <v>3.6477064595845556</v>
      </c>
      <c r="H97">
        <f t="shared" si="56"/>
        <v>0.61803398874990012</v>
      </c>
      <c r="I97">
        <f t="shared" si="57"/>
        <v>14.876699991679256</v>
      </c>
      <c r="J97">
        <f t="shared" si="58"/>
        <v>-10.844520107860998</v>
      </c>
      <c r="K97">
        <f t="shared" si="72"/>
        <v>18.409775094015437</v>
      </c>
      <c r="L97">
        <f t="shared" si="59"/>
        <v>-1.9021130325903055</v>
      </c>
      <c r="M97">
        <f t="shared" si="60"/>
        <v>-38.370791393852912</v>
      </c>
      <c r="N97">
        <f t="shared" si="61"/>
        <v>-7.1744179733394216</v>
      </c>
      <c r="O97">
        <f t="shared" si="73"/>
        <v>-0.15880081043726171</v>
      </c>
      <c r="P97">
        <f t="shared" si="76"/>
        <v>11.933639638962179</v>
      </c>
      <c r="Q97">
        <f t="shared" si="69"/>
        <v>33.805506841139412</v>
      </c>
      <c r="R97">
        <f t="shared" si="77"/>
        <v>2.8274333882308111</v>
      </c>
      <c r="S97" t="str">
        <f t="shared" si="78"/>
        <v/>
      </c>
      <c r="T97">
        <f t="shared" si="70"/>
        <v>-0.72896005928240049</v>
      </c>
      <c r="U97" t="str">
        <f t="shared" si="62"/>
        <v/>
      </c>
      <c r="V97" t="str">
        <f t="shared" si="63"/>
        <v/>
      </c>
      <c r="W97">
        <f t="shared" si="64"/>
        <v>0.7541705860310941</v>
      </c>
      <c r="AG97">
        <f t="shared" si="79"/>
        <v>3.0997047515419314</v>
      </c>
      <c r="AH97">
        <f t="shared" si="82"/>
        <v>6.3163763427292299</v>
      </c>
      <c r="AI97">
        <f t="shared" si="83"/>
        <v>0.12574610736483738</v>
      </c>
      <c r="AL97">
        <f t="shared" si="65"/>
        <v>-9.0615371863719698</v>
      </c>
      <c r="AM97">
        <f t="shared" si="66"/>
        <v>0.47213595499959143</v>
      </c>
    </row>
    <row r="98" spans="1:39">
      <c r="A98">
        <f t="shared" si="67"/>
        <v>0</v>
      </c>
      <c r="B98">
        <f t="shared" si="71"/>
        <v>91</v>
      </c>
      <c r="C98">
        <f t="shared" si="68"/>
        <v>2.8588493147667089</v>
      </c>
      <c r="D98">
        <f t="shared" si="52"/>
        <v>-11.059661187423586</v>
      </c>
      <c r="E98">
        <f t="shared" si="53"/>
        <v>5.9205873713538848</v>
      </c>
      <c r="F98">
        <f t="shared" si="54"/>
        <v>9.9978345060172717</v>
      </c>
      <c r="G98">
        <f t="shared" si="55"/>
        <v>3.3035824382718602</v>
      </c>
      <c r="H98">
        <f t="shared" si="56"/>
        <v>0.55798221207846421</v>
      </c>
      <c r="I98">
        <f t="shared" si="57"/>
        <v>13.631877349525285</v>
      </c>
      <c r="J98">
        <f t="shared" si="58"/>
        <v>-11.059661187423586</v>
      </c>
      <c r="K98">
        <f t="shared" si="72"/>
        <v>17.554036164173304</v>
      </c>
      <c r="L98">
        <f t="shared" si="59"/>
        <v>-1.9205873713538846</v>
      </c>
      <c r="M98">
        <f t="shared" si="60"/>
        <v>-40.842694563243889</v>
      </c>
      <c r="N98">
        <f t="shared" si="61"/>
        <v>-6.5185432081458696</v>
      </c>
      <c r="O98">
        <f t="shared" si="73"/>
        <v>-0.21339389671685646</v>
      </c>
      <c r="P98">
        <f t="shared" si="76"/>
        <v>10.006494531420874</v>
      </c>
      <c r="Q98">
        <f t="shared" si="69"/>
        <v>34.383866983035404</v>
      </c>
      <c r="R98">
        <f t="shared" si="77"/>
        <v>2.8588493147667089</v>
      </c>
      <c r="S98" t="str">
        <f t="shared" si="78"/>
        <v/>
      </c>
      <c r="T98">
        <f t="shared" si="70"/>
        <v>-0.81130873641617141</v>
      </c>
      <c r="U98" t="str">
        <f t="shared" si="62"/>
        <v/>
      </c>
      <c r="V98" t="str">
        <f t="shared" si="63"/>
        <v/>
      </c>
      <c r="W98">
        <f t="shared" si="64"/>
        <v>0.89941587153618763</v>
      </c>
      <c r="AG98">
        <f t="shared" si="79"/>
        <v>3.1415926535897953</v>
      </c>
      <c r="AH98">
        <f t="shared" si="82"/>
        <v>6.3138823479132551</v>
      </c>
      <c r="AI98">
        <f t="shared" si="83"/>
        <v>6.6840383400693397E-3</v>
      </c>
      <c r="AL98">
        <f t="shared" si="65"/>
        <v>-8.8782767668287228</v>
      </c>
      <c r="AM98">
        <f t="shared" si="66"/>
        <v>0.34744899394892353</v>
      </c>
    </row>
    <row r="99" spans="1:39">
      <c r="A99">
        <f t="shared" si="67"/>
        <v>0</v>
      </c>
      <c r="B99">
        <f t="shared" si="71"/>
        <v>92</v>
      </c>
      <c r="C99">
        <f t="shared" si="68"/>
        <v>2.8902652413026066</v>
      </c>
      <c r="D99">
        <f t="shared" si="52"/>
        <v>-11.253892009204485</v>
      </c>
      <c r="E99">
        <f t="shared" si="53"/>
        <v>5.9371663222572604</v>
      </c>
      <c r="F99">
        <f t="shared" si="54"/>
        <v>10.405557017450954</v>
      </c>
      <c r="G99">
        <f t="shared" si="55"/>
        <v>2.9530264455223039</v>
      </c>
      <c r="H99">
        <f t="shared" si="56"/>
        <v>0.49737977432971564</v>
      </c>
      <c r="I99">
        <f t="shared" si="57"/>
        <v>12.31272119552942</v>
      </c>
      <c r="J99">
        <f t="shared" si="58"/>
        <v>-11.253892009204485</v>
      </c>
      <c r="K99">
        <f t="shared" si="72"/>
        <v>16.680922893943126</v>
      </c>
      <c r="L99">
        <f t="shared" si="59"/>
        <v>-1.9371663222572606</v>
      </c>
      <c r="M99">
        <f t="shared" si="60"/>
        <v>-43.100415377246087</v>
      </c>
      <c r="N99">
        <f t="shared" si="61"/>
        <v>-5.843548490132628</v>
      </c>
      <c r="O99">
        <f t="shared" si="73"/>
        <v>-0.29839465114646202</v>
      </c>
      <c r="P99">
        <f t="shared" si="76"/>
        <v>8.3331088336639603</v>
      </c>
      <c r="Q99">
        <f t="shared" si="69"/>
        <v>34.935343293577567</v>
      </c>
      <c r="R99">
        <f t="shared" si="77"/>
        <v>2.8902652413026066</v>
      </c>
      <c r="S99" t="str">
        <f t="shared" si="78"/>
        <v/>
      </c>
      <c r="T99">
        <f t="shared" si="70"/>
        <v>-0.91400526581326458</v>
      </c>
      <c r="U99" t="str">
        <f t="shared" si="62"/>
        <v/>
      </c>
      <c r="V99" t="str">
        <f t="shared" si="63"/>
        <v/>
      </c>
      <c r="W99">
        <f t="shared" si="64"/>
        <v>1.0800290959409942</v>
      </c>
      <c r="AG99">
        <f t="shared" si="79"/>
        <v>3.1834805556376593</v>
      </c>
      <c r="AH99">
        <f t="shared" si="82"/>
        <v>6.3163763427292299</v>
      </c>
      <c r="AI99">
        <f t="shared" si="83"/>
        <v>-0.1123780306846987</v>
      </c>
      <c r="AL99">
        <f t="shared" si="65"/>
        <v>-8.7071234238579471</v>
      </c>
      <c r="AM99">
        <f t="shared" si="66"/>
        <v>0.24609022226351177</v>
      </c>
    </row>
    <row r="100" spans="1:39">
      <c r="A100">
        <f t="shared" si="67"/>
        <v>0</v>
      </c>
      <c r="B100">
        <f t="shared" si="71"/>
        <v>93</v>
      </c>
      <c r="C100">
        <f t="shared" si="68"/>
        <v>2.9216811678385044</v>
      </c>
      <c r="D100">
        <f t="shared" si="52"/>
        <v>-11.42664230537404</v>
      </c>
      <c r="E100">
        <f t="shared" si="53"/>
        <v>5.9518335238774931</v>
      </c>
      <c r="F100">
        <f t="shared" si="54"/>
        <v>10.770759968356995</v>
      </c>
      <c r="G100">
        <f t="shared" si="55"/>
        <v>2.5967045143025236</v>
      </c>
      <c r="H100">
        <f t="shared" si="56"/>
        <v>0.43628648279309157</v>
      </c>
      <c r="I100">
        <f t="shared" si="57"/>
        <v>10.926197469752255</v>
      </c>
      <c r="J100">
        <f t="shared" si="58"/>
        <v>-11.426642305374038</v>
      </c>
      <c r="K100">
        <f t="shared" si="72"/>
        <v>15.809805360060077</v>
      </c>
      <c r="L100">
        <f t="shared" si="59"/>
        <v>-1.9518335238774933</v>
      </c>
      <c r="M100">
        <f t="shared" si="60"/>
        <v>-45.129089425552344</v>
      </c>
      <c r="N100">
        <f t="shared" si="61"/>
        <v>-5.151380263692996</v>
      </c>
      <c r="O100">
        <f t="shared" si="73"/>
        <v>-0.4384880198677979</v>
      </c>
      <c r="P100">
        <f t="shared" si="76"/>
        <v>6.9089921861950421</v>
      </c>
      <c r="Q100">
        <f t="shared" si="69"/>
        <v>35.459389941764663</v>
      </c>
      <c r="R100">
        <f t="shared" si="77"/>
        <v>2.9216811678385044</v>
      </c>
      <c r="S100" t="str">
        <f t="shared" si="78"/>
        <v/>
      </c>
      <c r="T100">
        <f t="shared" si="70"/>
        <v>-1.045802287301433</v>
      </c>
      <c r="U100" t="str">
        <f t="shared" si="62"/>
        <v/>
      </c>
      <c r="V100" t="str">
        <f t="shared" si="63"/>
        <v/>
      </c>
      <c r="W100">
        <f t="shared" si="64"/>
        <v>1.3026501923077916</v>
      </c>
      <c r="AG100">
        <f t="shared" si="79"/>
        <v>3.2253684576855233</v>
      </c>
      <c r="AH100">
        <f t="shared" si="82"/>
        <v>6.3238539518627821</v>
      </c>
      <c r="AI100">
        <f t="shared" si="83"/>
        <v>-0.23123122438283442</v>
      </c>
      <c r="AL100">
        <f t="shared" si="65"/>
        <v>-8.5503810937622209</v>
      </c>
      <c r="AM100">
        <f t="shared" si="66"/>
        <v>0.16609068214661205</v>
      </c>
    </row>
    <row r="101" spans="1:39">
      <c r="A101">
        <f t="shared" si="67"/>
        <v>0</v>
      </c>
      <c r="B101">
        <f t="shared" si="71"/>
        <v>94</v>
      </c>
      <c r="C101">
        <f t="shared" si="68"/>
        <v>2.9530970943744022</v>
      </c>
      <c r="D101">
        <f t="shared" si="52"/>
        <v>-11.5774039493825</v>
      </c>
      <c r="E101">
        <f t="shared" si="53"/>
        <v>5.9645745014573759</v>
      </c>
      <c r="F101">
        <f t="shared" si="54"/>
        <v>11.091442239567385</v>
      </c>
      <c r="G101">
        <f t="shared" si="55"/>
        <v>2.2352996220551935</v>
      </c>
      <c r="H101">
        <f t="shared" si="56"/>
        <v>0.37476262917145614</v>
      </c>
      <c r="I101">
        <f t="shared" si="57"/>
        <v>9.4797162420004391</v>
      </c>
      <c r="J101">
        <f t="shared" si="58"/>
        <v>-11.5774039493825</v>
      </c>
      <c r="K101">
        <f t="shared" si="72"/>
        <v>14.963331922938302</v>
      </c>
      <c r="L101">
        <f t="shared" si="59"/>
        <v>-1.9645745014573761</v>
      </c>
      <c r="M101">
        <f t="shared" si="60"/>
        <v>-46.91532470891751</v>
      </c>
      <c r="N101">
        <f t="shared" si="61"/>
        <v>-4.4440469381633001</v>
      </c>
      <c r="O101">
        <f t="shared" si="73"/>
        <v>-0.68704012245256363</v>
      </c>
      <c r="P101">
        <f t="shared" si="76"/>
        <v>5.7242265795847276</v>
      </c>
      <c r="Q101">
        <f t="shared" si="69"/>
        <v>35.956069625503154</v>
      </c>
      <c r="R101">
        <f t="shared" si="77"/>
        <v>2.9530970943744022</v>
      </c>
      <c r="S101" t="str">
        <f t="shared" si="78"/>
        <v/>
      </c>
      <c r="T101">
        <f t="shared" si="70"/>
        <v>-1.2212816980837604</v>
      </c>
      <c r="U101" t="str">
        <f t="shared" si="62"/>
        <v/>
      </c>
      <c r="V101" t="str">
        <f t="shared" si="63"/>
        <v/>
      </c>
      <c r="W101">
        <f t="shared" si="64"/>
        <v>1.5722648072838721</v>
      </c>
      <c r="AG101">
        <f t="shared" si="79"/>
        <v>3.2672563597333872</v>
      </c>
      <c r="AH101">
        <f t="shared" si="82"/>
        <v>6.3363020570465824</v>
      </c>
      <c r="AI101">
        <f t="shared" si="83"/>
        <v>-0.34966703386600462</v>
      </c>
      <c r="AL101">
        <f t="shared" si="65"/>
        <v>-8.4101353067362208</v>
      </c>
      <c r="AM101">
        <f t="shared" si="66"/>
        <v>0.1052685951127149</v>
      </c>
    </row>
    <row r="102" spans="1:39">
      <c r="A102">
        <f t="shared" si="67"/>
        <v>0</v>
      </c>
      <c r="B102">
        <f t="shared" si="71"/>
        <v>95</v>
      </c>
      <c r="C102">
        <f t="shared" si="68"/>
        <v>2.9845130209102999</v>
      </c>
      <c r="D102">
        <f t="shared" si="52"/>
        <v>-11.705732789941703</v>
      </c>
      <c r="E102">
        <f t="shared" si="53"/>
        <v>5.9753766811902747</v>
      </c>
      <c r="F102">
        <f t="shared" si="54"/>
        <v>11.365841859928212</v>
      </c>
      <c r="G102">
        <f t="shared" si="55"/>
        <v>1.8695097090717849</v>
      </c>
      <c r="H102">
        <f t="shared" si="56"/>
        <v>0.31286893008046901</v>
      </c>
      <c r="I102">
        <f t="shared" si="57"/>
        <v>7.9810838385170797</v>
      </c>
      <c r="J102">
        <f t="shared" si="58"/>
        <v>-11.705732789941703</v>
      </c>
      <c r="K102">
        <f t="shared" si="72"/>
        <v>14.167634925666135</v>
      </c>
      <c r="L102">
        <f t="shared" si="59"/>
        <v>-1.9753766811902742</v>
      </c>
      <c r="M102">
        <f t="shared" si="60"/>
        <v>-48.447302638025654</v>
      </c>
      <c r="N102">
        <f t="shared" si="61"/>
        <v>-3.7236116753215116</v>
      </c>
      <c r="O102">
        <f t="shared" si="73"/>
        <v>-1.1739909833427045</v>
      </c>
      <c r="P102">
        <f t="shared" si="76"/>
        <v>4.7647672585945928</v>
      </c>
      <c r="Q102">
        <f t="shared" si="69"/>
        <v>36.42615656192644</v>
      </c>
      <c r="R102">
        <f t="shared" si="77"/>
        <v>2.9845130209102999</v>
      </c>
      <c r="S102" t="str">
        <f t="shared" si="78"/>
        <v/>
      </c>
      <c r="T102">
        <f t="shared" si="70"/>
        <v>-1.4666846040946588</v>
      </c>
      <c r="U102" t="str">
        <f t="shared" si="62"/>
        <v/>
      </c>
      <c r="V102" t="str">
        <f t="shared" si="63"/>
        <v/>
      </c>
      <c r="W102">
        <f t="shared" si="64"/>
        <v>1.8888645576058261</v>
      </c>
      <c r="AG102">
        <f t="shared" si="79"/>
        <v>3.3091442617812512</v>
      </c>
      <c r="AH102">
        <f t="shared" si="82"/>
        <v>6.3536988200742437</v>
      </c>
      <c r="AI102">
        <f t="shared" si="83"/>
        <v>-0.4674776824796173</v>
      </c>
      <c r="AL102">
        <f t="shared" si="65"/>
        <v>-8.288233990388191</v>
      </c>
      <c r="AM102">
        <f t="shared" si="66"/>
        <v>6.1251581524587533E-2</v>
      </c>
    </row>
    <row r="103" spans="1:39">
      <c r="A103">
        <f t="shared" si="67"/>
        <v>0</v>
      </c>
      <c r="B103">
        <f t="shared" si="71"/>
        <v>96</v>
      </c>
      <c r="C103">
        <f t="shared" si="68"/>
        <v>3.0159289474461977</v>
      </c>
      <c r="D103">
        <f t="shared" si="52"/>
        <v>-11.811250255030336</v>
      </c>
      <c r="E103">
        <f t="shared" si="53"/>
        <v>5.9842294026289551</v>
      </c>
      <c r="F103">
        <f t="shared" si="54"/>
        <v>11.592447663434482</v>
      </c>
      <c r="G103">
        <f t="shared" si="55"/>
        <v>1.5000456428441891</v>
      </c>
      <c r="H103">
        <f t="shared" si="56"/>
        <v>0.25066646712861612</v>
      </c>
      <c r="I103">
        <f t="shared" si="57"/>
        <v>6.4384519778745446</v>
      </c>
      <c r="J103">
        <f t="shared" si="58"/>
        <v>-11.811250255030336</v>
      </c>
      <c r="K103">
        <f t="shared" si="72"/>
        <v>13.452111226805657</v>
      </c>
      <c r="L103">
        <f t="shared" si="59"/>
        <v>-1.9842294026289546</v>
      </c>
      <c r="M103">
        <f t="shared" si="60"/>
        <v>-49.714867304733538</v>
      </c>
      <c r="N103">
        <f t="shared" si="61"/>
        <v>-2.9921849658333626</v>
      </c>
      <c r="O103">
        <f t="shared" si="73"/>
        <v>-2.2722578919250735</v>
      </c>
      <c r="P103">
        <f t="shared" si="76"/>
        <v>4.0139258536357136</v>
      </c>
      <c r="Q103">
        <f t="shared" si="69"/>
        <v>36.871245939938589</v>
      </c>
      <c r="R103">
        <f t="shared" si="77"/>
        <v>3.0159289474461977</v>
      </c>
      <c r="S103" t="str">
        <f t="shared" si="78"/>
        <v/>
      </c>
      <c r="T103">
        <f t="shared" si="70"/>
        <v>-1.8344860372678362</v>
      </c>
      <c r="U103" t="str">
        <f t="shared" si="62"/>
        <v/>
      </c>
      <c r="V103" t="str">
        <f t="shared" si="63"/>
        <v/>
      </c>
      <c r="W103">
        <f t="shared" si="64"/>
        <v>2.2421938840370021</v>
      </c>
      <c r="AG103">
        <f t="shared" si="79"/>
        <v>3.3510321638291152</v>
      </c>
      <c r="AH103">
        <f t="shared" si="82"/>
        <v>6.3760137211119563</v>
      </c>
      <c r="AI103">
        <f t="shared" si="83"/>
        <v>-0.58445649031367686</v>
      </c>
      <c r="AL103">
        <f t="shared" si="65"/>
        <v>-8.1862704722207393</v>
      </c>
      <c r="AM103">
        <f t="shared" si="66"/>
        <v>3.1500592032941983E-2</v>
      </c>
    </row>
    <row r="104" spans="1:39">
      <c r="A104">
        <f t="shared" si="67"/>
        <v>0</v>
      </c>
      <c r="B104">
        <f t="shared" si="71"/>
        <v>97</v>
      </c>
      <c r="C104">
        <f t="shared" si="68"/>
        <v>3.0473448739820954</v>
      </c>
      <c r="D104">
        <f t="shared" si="52"/>
        <v>-11.893644719739386</v>
      </c>
      <c r="E104">
        <f t="shared" si="53"/>
        <v>5.9911239292061591</v>
      </c>
      <c r="F104">
        <f t="shared" si="54"/>
        <v>11.770009306389536</v>
      </c>
      <c r="G104">
        <f t="shared" si="55"/>
        <v>1.1276291357196115</v>
      </c>
      <c r="H104">
        <f t="shared" si="56"/>
        <v>0.18821662663703664</v>
      </c>
      <c r="I104">
        <f t="shared" si="57"/>
        <v>4.8602642962442024</v>
      </c>
      <c r="J104">
        <f t="shared" si="58"/>
        <v>-11.893644719739386</v>
      </c>
      <c r="K104">
        <f t="shared" si="72"/>
        <v>12.848383312647966</v>
      </c>
      <c r="L104">
        <f t="shared" si="59"/>
        <v>-1.9911239292061593</v>
      </c>
      <c r="M104">
        <f t="shared" si="60"/>
        <v>-50.709602294709065</v>
      </c>
      <c r="N104">
        <f t="shared" si="61"/>
        <v>-2.2519170232340064</v>
      </c>
      <c r="O104">
        <f t="shared" si="73"/>
        <v>-5.3485496658308715</v>
      </c>
      <c r="P104">
        <f t="shared" si="76"/>
        <v>3.4540590812784733</v>
      </c>
      <c r="Q104">
        <f t="shared" si="69"/>
        <v>37.293856477992641</v>
      </c>
      <c r="R104">
        <f t="shared" si="77"/>
        <v>3.0473448739820954</v>
      </c>
      <c r="S104" t="str">
        <f t="shared" si="78"/>
        <v/>
      </c>
      <c r="T104">
        <f t="shared" si="70"/>
        <v>-2.4471189208640918</v>
      </c>
      <c r="U104" t="str">
        <f t="shared" si="62"/>
        <v/>
      </c>
      <c r="V104" t="str">
        <f t="shared" si="63"/>
        <v/>
      </c>
      <c r="W104">
        <f t="shared" si="64"/>
        <v>2.6056300104365242</v>
      </c>
      <c r="AG104">
        <f t="shared" si="79"/>
        <v>3.3929200658769791</v>
      </c>
      <c r="AH104">
        <f t="shared" si="82"/>
        <v>6.4032076122406449</v>
      </c>
      <c r="AI104">
        <f t="shared" si="83"/>
        <v>-0.70039823678957647</v>
      </c>
      <c r="AL104">
        <f t="shared" si="65"/>
        <v>-8.1055688325291975</v>
      </c>
      <c r="AM104">
        <f t="shared" si="66"/>
        <v>1.3335335665256517E-2</v>
      </c>
    </row>
    <row r="105" spans="1:39">
      <c r="A105">
        <f t="shared" si="67"/>
        <v>0</v>
      </c>
      <c r="B105">
        <f t="shared" si="71"/>
        <v>98</v>
      </c>
      <c r="C105">
        <f t="shared" si="68"/>
        <v>3.0787608005179932</v>
      </c>
      <c r="D105">
        <f t="shared" si="52"/>
        <v>-11.952672632684077</v>
      </c>
      <c r="E105">
        <f t="shared" si="53"/>
        <v>5.9960534568565427</v>
      </c>
      <c r="F105">
        <f t="shared" si="54"/>
        <v>11.897545568829729</v>
      </c>
      <c r="G105">
        <f t="shared" si="55"/>
        <v>0.7529906233631658</v>
      </c>
      <c r="H105">
        <f t="shared" si="56"/>
        <v>0.12558103905863516</v>
      </c>
      <c r="I105">
        <f t="shared" si="57"/>
        <v>3.255200663602059</v>
      </c>
      <c r="J105">
        <f t="shared" si="58"/>
        <v>-11.952672632684077</v>
      </c>
      <c r="K105">
        <f t="shared" si="72"/>
        <v>12.388006878607639</v>
      </c>
      <c r="L105">
        <f t="shared" si="59"/>
        <v>-1.9960534568565427</v>
      </c>
      <c r="M105">
        <f t="shared" si="60"/>
        <v>-51.424894412036153</v>
      </c>
      <c r="N105">
        <f t="shared" si="61"/>
        <v>-1.5049900247490415</v>
      </c>
      <c r="O105">
        <f t="shared" si="73"/>
        <v>-17.961924212992852</v>
      </c>
      <c r="P105">
        <f t="shared" si="76"/>
        <v>3.0684436893696314</v>
      </c>
      <c r="Q105">
        <f t="shared" si="69"/>
        <v>37.69750034424785</v>
      </c>
      <c r="R105">
        <f t="shared" si="77"/>
        <v>3.0787608005179932</v>
      </c>
      <c r="S105" t="str">
        <f t="shared" si="78"/>
        <v/>
      </c>
      <c r="T105">
        <f t="shared" si="70"/>
        <v>-3.6718696842049012</v>
      </c>
      <c r="U105" t="str">
        <f t="shared" si="62"/>
        <v/>
      </c>
      <c r="V105" t="str">
        <f t="shared" si="63"/>
        <v/>
      </c>
      <c r="W105">
        <f t="shared" si="64"/>
        <v>2.9330829929125808</v>
      </c>
      <c r="AG105">
        <f t="shared" si="79"/>
        <v>3.4348079679248431</v>
      </c>
      <c r="AH105">
        <f t="shared" si="82"/>
        <v>6.4352327861347245</v>
      </c>
      <c r="AI105">
        <f t="shared" si="83"/>
        <v>-0.81509952068672709</v>
      </c>
      <c r="AL105">
        <f t="shared" si="65"/>
        <v>-8.0471717382245114</v>
      </c>
      <c r="AM105">
        <f t="shared" si="66"/>
        <v>3.9609760088627861E-3</v>
      </c>
    </row>
    <row r="106" spans="1:39">
      <c r="A106">
        <f t="shared" si="67"/>
        <v>0</v>
      </c>
      <c r="B106">
        <f t="shared" si="71"/>
        <v>99</v>
      </c>
      <c r="C106">
        <f t="shared" si="68"/>
        <v>3.1101767270538909</v>
      </c>
      <c r="D106">
        <f t="shared" si="52"/>
        <v>-11.988159396638935</v>
      </c>
      <c r="E106">
        <f t="shared" si="53"/>
        <v>5.9990131207314628</v>
      </c>
      <c r="F106">
        <f t="shared" si="54"/>
        <v>11.974350877363788</v>
      </c>
      <c r="G106">
        <f t="shared" si="55"/>
        <v>0.37686711168370568</v>
      </c>
      <c r="H106">
        <f t="shared" si="56"/>
        <v>6.2821518156265355E-2</v>
      </c>
      <c r="I106">
        <f t="shared" si="57"/>
        <v>1.6321197105365839</v>
      </c>
      <c r="J106">
        <f t="shared" si="58"/>
        <v>-11.988159396638935</v>
      </c>
      <c r="K106">
        <f t="shared" si="72"/>
        <v>12.098751194596259</v>
      </c>
      <c r="L106">
        <f t="shared" si="59"/>
        <v>-1.9990131207314628</v>
      </c>
      <c r="M106">
        <f t="shared" si="60"/>
        <v>-51.85598379329155</v>
      </c>
      <c r="N106">
        <f t="shared" si="61"/>
        <v>-0.75361022885963846</v>
      </c>
      <c r="O106">
        <f t="shared" si="73"/>
        <v>-143.26951244626301</v>
      </c>
      <c r="P106">
        <f t="shared" si="76"/>
        <v>2.8432289032361662</v>
      </c>
      <c r="Q106">
        <f t="shared" si="69"/>
        <v>38.086681058272383</v>
      </c>
      <c r="R106">
        <f t="shared" si="77"/>
        <v>3.1101767270538909</v>
      </c>
      <c r="S106" t="str">
        <f t="shared" si="78"/>
        <v/>
      </c>
      <c r="T106">
        <f t="shared" si="70"/>
        <v>-7.3451471232448062</v>
      </c>
      <c r="U106" t="str">
        <f t="shared" si="62"/>
        <v/>
      </c>
      <c r="V106" t="str">
        <f t="shared" si="63"/>
        <v/>
      </c>
      <c r="W106">
        <f t="shared" si="64"/>
        <v>3.165415204437529</v>
      </c>
      <c r="AG106">
        <f t="shared" si="79"/>
        <v>3.4766958699727071</v>
      </c>
      <c r="AH106">
        <f t="shared" si="82"/>
        <v>6.4720330597569564</v>
      </c>
      <c r="AI106">
        <f t="shared" si="83"/>
        <v>-0.9283591169774148</v>
      </c>
      <c r="AL106">
        <f t="shared" si="65"/>
        <v>-8.0118308659764601</v>
      </c>
      <c r="AM106">
        <f t="shared" si="66"/>
        <v>4.9585566348245974E-4</v>
      </c>
    </row>
    <row r="107" spans="1:39">
      <c r="A107">
        <f t="shared" si="67"/>
        <v>0</v>
      </c>
      <c r="B107">
        <f t="shared" si="71"/>
        <v>100</v>
      </c>
      <c r="C107">
        <f t="shared" si="68"/>
        <v>3.1415926535897887</v>
      </c>
      <c r="D107">
        <f t="shared" si="52"/>
        <v>-12</v>
      </c>
      <c r="E107">
        <f t="shared" si="53"/>
        <v>6</v>
      </c>
      <c r="F107">
        <f t="shared" si="54"/>
        <v>12</v>
      </c>
      <c r="G107">
        <f t="shared" si="55"/>
        <v>5.4760883327897858E-14</v>
      </c>
      <c r="H107">
        <f t="shared" si="56"/>
        <v>9.1268138879829763E-15</v>
      </c>
      <c r="I107">
        <f t="shared" si="57"/>
        <v>2.3729716108755738E-13</v>
      </c>
      <c r="J107">
        <f t="shared" si="58"/>
        <v>-12</v>
      </c>
      <c r="K107">
        <f t="shared" si="72"/>
        <v>12</v>
      </c>
      <c r="L107">
        <f t="shared" si="59"/>
        <v>-2</v>
      </c>
      <c r="M107">
        <f t="shared" si="60"/>
        <v>-52</v>
      </c>
      <c r="N107">
        <f t="shared" si="61"/>
        <v>-1.0952176665579572E-13</v>
      </c>
      <c r="O107">
        <f t="shared" si="73"/>
        <v>-4.6698933464424833E+40</v>
      </c>
      <c r="P107">
        <f t="shared" si="76"/>
        <v>2.7692307692307816</v>
      </c>
      <c r="Q107">
        <f t="shared" si="69"/>
        <v>38.46677453697793</v>
      </c>
      <c r="R107">
        <f t="shared" si="77"/>
        <v>3.1415926535897887</v>
      </c>
      <c r="S107" t="str">
        <f t="shared" si="78"/>
        <v/>
      </c>
      <c r="T107">
        <f t="shared" si="70"/>
        <v>-50569505109133.047</v>
      </c>
      <c r="U107" t="str">
        <f t="shared" si="62"/>
        <v/>
      </c>
      <c r="V107" t="str">
        <f t="shared" si="63"/>
        <v/>
      </c>
      <c r="W107">
        <f t="shared" si="64"/>
        <v>3.2499999999999853</v>
      </c>
      <c r="AG107">
        <f t="shared" si="79"/>
        <v>3.518583772020571</v>
      </c>
      <c r="AH107">
        <f t="shared" si="82"/>
        <v>6.5135438729225914</v>
      </c>
      <c r="AI107">
        <f t="shared" si="83"/>
        <v>-1.0399783298438767</v>
      </c>
      <c r="AL107">
        <f t="shared" si="65"/>
        <v>-8</v>
      </c>
      <c r="AM107">
        <f t="shared" si="66"/>
        <v>1.5205040434993126E-42</v>
      </c>
    </row>
    <row r="108" spans="1:39">
      <c r="A108">
        <f t="shared" si="67"/>
        <v>1</v>
      </c>
      <c r="B108">
        <f t="shared" si="71"/>
        <v>101</v>
      </c>
      <c r="C108">
        <f t="shared" si="68"/>
        <v>3.1730085801256864</v>
      </c>
      <c r="D108">
        <f t="shared" si="52"/>
        <v>-11.988159396638942</v>
      </c>
      <c r="E108">
        <f t="shared" si="53"/>
        <v>5.9990131207314636</v>
      </c>
      <c r="F108">
        <f t="shared" si="54"/>
        <v>11.974350877363804</v>
      </c>
      <c r="G108">
        <f t="shared" si="55"/>
        <v>-0.37686711168359627</v>
      </c>
      <c r="H108">
        <f t="shared" si="56"/>
        <v>-6.2821518156247105E-2</v>
      </c>
      <c r="I108">
        <f t="shared" si="57"/>
        <v>-1.6321197105361107</v>
      </c>
      <c r="J108">
        <f t="shared" si="58"/>
        <v>-11.988159396638942</v>
      </c>
      <c r="K108">
        <f t="shared" si="72"/>
        <v>12.098751194596202</v>
      </c>
      <c r="L108">
        <f t="shared" si="59"/>
        <v>-1.9990131207314634</v>
      </c>
      <c r="M108">
        <f t="shared" si="60"/>
        <v>-51.855983793291642</v>
      </c>
      <c r="N108">
        <f t="shared" si="61"/>
        <v>0.75361022885941975</v>
      </c>
      <c r="O108">
        <f t="shared" si="73"/>
        <v>143.26951244638778</v>
      </c>
      <c r="P108">
        <f t="shared" si="76"/>
        <v>2.8432289032361222</v>
      </c>
      <c r="Q108">
        <f t="shared" si="69"/>
        <v>38.843765655408703</v>
      </c>
      <c r="R108">
        <f t="shared" si="77"/>
        <v>3.1730085801256864</v>
      </c>
      <c r="S108" t="str">
        <f t="shared" si="78"/>
        <v/>
      </c>
      <c r="T108">
        <f t="shared" si="70"/>
        <v>7.3451471232469396</v>
      </c>
      <c r="U108" t="str">
        <f t="shared" si="62"/>
        <v/>
      </c>
      <c r="V108">
        <f t="shared" si="63"/>
        <v>3.1415926535897887</v>
      </c>
      <c r="W108">
        <f t="shared" si="64"/>
        <v>3.1654152044375778</v>
      </c>
      <c r="AG108">
        <f t="shared" si="79"/>
        <v>3.560471674068435</v>
      </c>
      <c r="AH108">
        <f t="shared" si="82"/>
        <v>6.5596924015598672</v>
      </c>
      <c r="AI108">
        <f t="shared" si="83"/>
        <v>-1.1497613412582812</v>
      </c>
      <c r="AL108">
        <f t="shared" si="65"/>
        <v>-8.0118308659764548</v>
      </c>
      <c r="AM108">
        <f t="shared" si="66"/>
        <v>-4.9585566348202769E-4</v>
      </c>
    </row>
    <row r="109" spans="1:39">
      <c r="A109">
        <f t="shared" si="67"/>
        <v>0</v>
      </c>
      <c r="B109">
        <f t="shared" si="71"/>
        <v>102</v>
      </c>
      <c r="C109">
        <f t="shared" si="68"/>
        <v>3.2044245066615842</v>
      </c>
      <c r="D109">
        <f t="shared" si="52"/>
        <v>-11.952672632684092</v>
      </c>
      <c r="E109">
        <f t="shared" si="53"/>
        <v>5.9960534568565436</v>
      </c>
      <c r="F109">
        <f t="shared" si="54"/>
        <v>11.897545568829759</v>
      </c>
      <c r="G109">
        <f t="shared" si="55"/>
        <v>-0.75299062336305667</v>
      </c>
      <c r="H109">
        <f t="shared" si="56"/>
        <v>-0.12558103905861692</v>
      </c>
      <c r="I109">
        <f t="shared" si="57"/>
        <v>-3.2552006636015891</v>
      </c>
      <c r="J109">
        <f t="shared" si="58"/>
        <v>-11.952672632684092</v>
      </c>
      <c r="K109">
        <f t="shared" si="72"/>
        <v>12.388006878607531</v>
      </c>
      <c r="L109">
        <f t="shared" si="59"/>
        <v>-1.9960534568565438</v>
      </c>
      <c r="M109">
        <f t="shared" si="60"/>
        <v>-51.424894412036323</v>
      </c>
      <c r="N109">
        <f t="shared" si="61"/>
        <v>1.5049900247488237</v>
      </c>
      <c r="O109">
        <f t="shared" si="73"/>
        <v>17.961924213000671</v>
      </c>
      <c r="P109">
        <f t="shared" si="76"/>
        <v>3.0684436893695408</v>
      </c>
      <c r="Q109">
        <f t="shared" si="69"/>
        <v>39.223859134114242</v>
      </c>
      <c r="R109">
        <f t="shared" si="77"/>
        <v>3.2044245066615842</v>
      </c>
      <c r="S109">
        <f t="shared" si="78"/>
        <v>3.1735238683972629</v>
      </c>
      <c r="T109">
        <f t="shared" si="70"/>
        <v>3.6718696842054355</v>
      </c>
      <c r="U109">
        <f t="shared" si="62"/>
        <v>7.2848975304035726</v>
      </c>
      <c r="V109" t="str">
        <f t="shared" si="63"/>
        <v/>
      </c>
      <c r="W109">
        <f t="shared" si="64"/>
        <v>2.9330829929126674</v>
      </c>
      <c r="AG109">
        <f t="shared" si="79"/>
        <v>3.602359576116299</v>
      </c>
      <c r="AH109">
        <f t="shared" si="82"/>
        <v>6.610397685468179</v>
      </c>
      <c r="AI109">
        <f t="shared" si="83"/>
        <v>-1.2575155545140899</v>
      </c>
      <c r="AL109">
        <f t="shared" si="65"/>
        <v>-8.0471717382244972</v>
      </c>
      <c r="AM109">
        <f t="shared" si="66"/>
        <v>-3.9609760088610601E-3</v>
      </c>
    </row>
    <row r="110" spans="1:39">
      <c r="A110">
        <f t="shared" si="67"/>
        <v>0</v>
      </c>
      <c r="B110">
        <f t="shared" si="71"/>
        <v>103</v>
      </c>
      <c r="C110">
        <f t="shared" si="68"/>
        <v>3.2358404331974819</v>
      </c>
      <c r="D110">
        <f t="shared" si="52"/>
        <v>-11.893644719739406</v>
      </c>
      <c r="E110">
        <f t="shared" si="53"/>
        <v>5.9911239292061609</v>
      </c>
      <c r="F110">
        <f t="shared" si="54"/>
        <v>11.77000930638958</v>
      </c>
      <c r="G110">
        <f t="shared" si="55"/>
        <v>-1.1276291357195032</v>
      </c>
      <c r="H110">
        <f t="shared" si="56"/>
        <v>-0.18821662663701849</v>
      </c>
      <c r="I110">
        <f t="shared" si="57"/>
        <v>-4.8602642962437397</v>
      </c>
      <c r="J110">
        <f t="shared" si="58"/>
        <v>-11.893644719739406</v>
      </c>
      <c r="K110">
        <f t="shared" si="72"/>
        <v>12.84838331264781</v>
      </c>
      <c r="L110">
        <f t="shared" si="59"/>
        <v>-1.9911239292061609</v>
      </c>
      <c r="M110">
        <f t="shared" si="60"/>
        <v>-50.709602294709313</v>
      </c>
      <c r="N110">
        <f t="shared" si="61"/>
        <v>2.2519170232337906</v>
      </c>
      <c r="O110">
        <f t="shared" si="73"/>
        <v>5.3485496658324152</v>
      </c>
      <c r="P110">
        <f t="shared" si="76"/>
        <v>3.4540590812783356</v>
      </c>
      <c r="Q110">
        <f t="shared" si="69"/>
        <v>39.613039848138776</v>
      </c>
      <c r="R110">
        <f t="shared" si="77"/>
        <v>3.2358404331974819</v>
      </c>
      <c r="S110" t="str">
        <f t="shared" si="78"/>
        <v/>
      </c>
      <c r="T110">
        <f t="shared" si="70"/>
        <v>2.4471189208643285</v>
      </c>
      <c r="U110" t="str">
        <f t="shared" si="62"/>
        <v/>
      </c>
      <c r="V110" t="str">
        <f t="shared" si="63"/>
        <v/>
      </c>
      <c r="W110">
        <f t="shared" si="64"/>
        <v>2.6056300104366281</v>
      </c>
      <c r="AG110">
        <f t="shared" si="79"/>
        <v>3.6442474781641629</v>
      </c>
      <c r="AH110">
        <f t="shared" si="82"/>
        <v>6.6655707703497793</v>
      </c>
      <c r="AI110">
        <f t="shared" si="83"/>
        <v>-1.3630519321061239</v>
      </c>
      <c r="AL110">
        <f t="shared" si="65"/>
        <v>-8.1055688325291761</v>
      </c>
      <c r="AM110">
        <f t="shared" si="66"/>
        <v>-1.3335335665252657E-2</v>
      </c>
    </row>
    <row r="111" spans="1:39">
      <c r="A111">
        <f t="shared" si="67"/>
        <v>0</v>
      </c>
      <c r="B111">
        <f t="shared" si="71"/>
        <v>104</v>
      </c>
      <c r="C111">
        <f t="shared" si="68"/>
        <v>3.2672563597333797</v>
      </c>
      <c r="D111">
        <f t="shared" si="52"/>
        <v>-11.811250255030362</v>
      </c>
      <c r="E111">
        <f t="shared" si="53"/>
        <v>5.9842294026289569</v>
      </c>
      <c r="F111">
        <f t="shared" si="54"/>
        <v>11.592447663434541</v>
      </c>
      <c r="G111">
        <f t="shared" si="55"/>
        <v>-1.5000456428440812</v>
      </c>
      <c r="H111">
        <f t="shared" si="56"/>
        <v>-0.25066646712859803</v>
      </c>
      <c r="I111">
        <f t="shared" si="57"/>
        <v>-6.4384519778740907</v>
      </c>
      <c r="J111">
        <f t="shared" si="58"/>
        <v>-11.811250255030362</v>
      </c>
      <c r="K111">
        <f t="shared" si="72"/>
        <v>13.452111226805464</v>
      </c>
      <c r="L111">
        <f t="shared" si="59"/>
        <v>-1.9842294026289571</v>
      </c>
      <c r="M111">
        <f t="shared" si="60"/>
        <v>-49.714867304733865</v>
      </c>
      <c r="N111">
        <f t="shared" si="61"/>
        <v>2.9921849658331485</v>
      </c>
      <c r="O111">
        <f t="shared" si="73"/>
        <v>2.2722578919255629</v>
      </c>
      <c r="P111">
        <f t="shared" si="76"/>
        <v>4.0139258536355245</v>
      </c>
      <c r="Q111">
        <f t="shared" si="69"/>
        <v>40.016683714393977</v>
      </c>
      <c r="R111">
        <f t="shared" si="77"/>
        <v>3.2672563597333797</v>
      </c>
      <c r="S111" t="str">
        <f t="shared" si="78"/>
        <v/>
      </c>
      <c r="T111">
        <f t="shared" si="70"/>
        <v>1.8344860372679697</v>
      </c>
      <c r="U111" t="str">
        <f t="shared" si="62"/>
        <v/>
      </c>
      <c r="V111" t="str">
        <f t="shared" si="63"/>
        <v/>
      </c>
      <c r="W111">
        <f t="shared" si="64"/>
        <v>2.2421938840371078</v>
      </c>
      <c r="AG111">
        <f t="shared" si="79"/>
        <v>3.6861353802120269</v>
      </c>
      <c r="AH111">
        <f t="shared" si="82"/>
        <v>6.7251148638658478</v>
      </c>
      <c r="AI111">
        <f t="shared" si="83"/>
        <v>-1.466185327366585</v>
      </c>
      <c r="AL111">
        <f t="shared" si="65"/>
        <v>-8.1862704722207127</v>
      </c>
      <c r="AM111">
        <f t="shared" si="66"/>
        <v>-3.1500592032935162E-2</v>
      </c>
    </row>
    <row r="112" spans="1:39">
      <c r="A112">
        <f t="shared" si="67"/>
        <v>0</v>
      </c>
      <c r="B112">
        <f t="shared" si="71"/>
        <v>105</v>
      </c>
      <c r="C112">
        <f t="shared" si="68"/>
        <v>3.2986722862692774</v>
      </c>
      <c r="D112">
        <f t="shared" si="52"/>
        <v>-11.705732789941736</v>
      </c>
      <c r="E112">
        <f t="shared" si="53"/>
        <v>5.9753766811902773</v>
      </c>
      <c r="F112">
        <f t="shared" si="54"/>
        <v>11.365841859928285</v>
      </c>
      <c r="G112">
        <f t="shared" si="55"/>
        <v>-1.8695097090716781</v>
      </c>
      <c r="H112">
        <f t="shared" si="56"/>
        <v>-0.31286893008045097</v>
      </c>
      <c r="I112">
        <f t="shared" si="57"/>
        <v>-7.9810838385166365</v>
      </c>
      <c r="J112">
        <f t="shared" si="58"/>
        <v>-11.705732789941736</v>
      </c>
      <c r="K112">
        <f t="shared" si="72"/>
        <v>14.167634925665915</v>
      </c>
      <c r="L112">
        <f t="shared" si="59"/>
        <v>-1.9753766811902771</v>
      </c>
      <c r="M112">
        <f t="shared" si="60"/>
        <v>-48.447302638026059</v>
      </c>
      <c r="N112">
        <f t="shared" si="61"/>
        <v>3.7236116753213007</v>
      </c>
      <c r="O112">
        <f t="shared" si="73"/>
        <v>1.1739909833429061</v>
      </c>
      <c r="P112">
        <f t="shared" si="76"/>
        <v>4.7647672585943441</v>
      </c>
      <c r="Q112">
        <f t="shared" si="69"/>
        <v>40.439294252448029</v>
      </c>
      <c r="R112">
        <f t="shared" si="77"/>
        <v>3.2986722862692774</v>
      </c>
      <c r="S112" t="str">
        <f t="shared" si="78"/>
        <v/>
      </c>
      <c r="T112">
        <f t="shared" si="70"/>
        <v>1.4666846040947445</v>
      </c>
      <c r="U112" t="str">
        <f t="shared" si="62"/>
        <v/>
      </c>
      <c r="V112" t="str">
        <f t="shared" si="63"/>
        <v/>
      </c>
      <c r="W112">
        <f t="shared" si="64"/>
        <v>1.8888645576059246</v>
      </c>
      <c r="AG112">
        <f t="shared" si="79"/>
        <v>3.7280232822598909</v>
      </c>
      <c r="AH112">
        <f t="shared" si="82"/>
        <v>6.7889255054431352</v>
      </c>
      <c r="AI112">
        <f t="shared" si="83"/>
        <v>-1.5667348092752236</v>
      </c>
      <c r="AL112">
        <f t="shared" si="65"/>
        <v>-8.2882339903881626</v>
      </c>
      <c r="AM112">
        <f t="shared" si="66"/>
        <v>-6.1251581524576944E-2</v>
      </c>
    </row>
    <row r="113" spans="1:39">
      <c r="A113">
        <f t="shared" si="67"/>
        <v>0</v>
      </c>
      <c r="B113">
        <f t="shared" si="71"/>
        <v>106</v>
      </c>
      <c r="C113">
        <f t="shared" si="68"/>
        <v>3.3300882128051752</v>
      </c>
      <c r="D113">
        <f t="shared" si="52"/>
        <v>-11.577403949382539</v>
      </c>
      <c r="E113">
        <f t="shared" si="53"/>
        <v>5.9645745014573794</v>
      </c>
      <c r="F113">
        <f t="shared" si="54"/>
        <v>11.091442239567472</v>
      </c>
      <c r="G113">
        <f t="shared" si="55"/>
        <v>-2.2352996220550878</v>
      </c>
      <c r="H113">
        <f t="shared" si="56"/>
        <v>-0.37476262917143821</v>
      </c>
      <c r="I113">
        <f t="shared" si="57"/>
        <v>-9.4797162420000127</v>
      </c>
      <c r="J113">
        <f t="shared" si="58"/>
        <v>-11.577403949382539</v>
      </c>
      <c r="K113">
        <f t="shared" si="72"/>
        <v>14.96333192293806</v>
      </c>
      <c r="L113">
        <f t="shared" si="59"/>
        <v>-1.9645745014573794</v>
      </c>
      <c r="M113">
        <f t="shared" si="60"/>
        <v>-46.915324708917993</v>
      </c>
      <c r="N113">
        <f t="shared" si="61"/>
        <v>4.4440469381630923</v>
      </c>
      <c r="O113">
        <f t="shared" si="73"/>
        <v>0.68704012245266044</v>
      </c>
      <c r="P113">
        <f t="shared" si="76"/>
        <v>5.7242265795844167</v>
      </c>
      <c r="Q113">
        <f t="shared" si="69"/>
        <v>40.884383630460171</v>
      </c>
      <c r="R113">
        <f t="shared" si="77"/>
        <v>3.3300882128051752</v>
      </c>
      <c r="S113" t="str">
        <f t="shared" si="78"/>
        <v/>
      </c>
      <c r="T113">
        <f t="shared" si="70"/>
        <v>1.2212816980838195</v>
      </c>
      <c r="U113" t="str">
        <f t="shared" si="62"/>
        <v/>
      </c>
      <c r="V113" t="str">
        <f t="shared" si="63"/>
        <v/>
      </c>
      <c r="W113">
        <f t="shared" si="64"/>
        <v>1.5722648072839576</v>
      </c>
      <c r="AG113">
        <f t="shared" si="79"/>
        <v>3.7699111843077548</v>
      </c>
      <c r="AH113">
        <f t="shared" si="82"/>
        <v>6.8568907495333171</v>
      </c>
      <c r="AI113">
        <f t="shared" si="83"/>
        <v>-1.6645239798738274</v>
      </c>
      <c r="AL113">
        <f t="shared" si="65"/>
        <v>-8.4101353067361782</v>
      </c>
      <c r="AM113">
        <f t="shared" si="66"/>
        <v>-0.10526859511269979</v>
      </c>
    </row>
    <row r="114" spans="1:39">
      <c r="A114">
        <f t="shared" si="67"/>
        <v>0</v>
      </c>
      <c r="B114">
        <f t="shared" si="71"/>
        <v>107</v>
      </c>
      <c r="C114">
        <f t="shared" si="68"/>
        <v>3.3615041393410729</v>
      </c>
      <c r="D114">
        <f t="shared" si="52"/>
        <v>-11.426642305374088</v>
      </c>
      <c r="E114">
        <f t="shared" si="53"/>
        <v>5.9518335238774975</v>
      </c>
      <c r="F114">
        <f t="shared" si="54"/>
        <v>10.770759968357096</v>
      </c>
      <c r="G114">
        <f t="shared" si="55"/>
        <v>-2.5967045143024192</v>
      </c>
      <c r="H114">
        <f t="shared" si="56"/>
        <v>-0.43628648279307375</v>
      </c>
      <c r="I114">
        <f t="shared" si="57"/>
        <v>-10.926197469751845</v>
      </c>
      <c r="J114">
        <f t="shared" si="58"/>
        <v>-11.426642305374088</v>
      </c>
      <c r="K114">
        <f t="shared" si="72"/>
        <v>15.809805360059828</v>
      </c>
      <c r="L114">
        <f t="shared" si="59"/>
        <v>-1.9518335238774973</v>
      </c>
      <c r="M114">
        <f t="shared" si="60"/>
        <v>-45.129089425552905</v>
      </c>
      <c r="N114">
        <f t="shared" si="61"/>
        <v>5.1513802636927917</v>
      </c>
      <c r="O114">
        <f t="shared" si="73"/>
        <v>0.43848801986785069</v>
      </c>
      <c r="P114">
        <f t="shared" si="76"/>
        <v>6.9089921861946619</v>
      </c>
      <c r="Q114">
        <f t="shared" si="69"/>
        <v>41.35447056688345</v>
      </c>
      <c r="R114">
        <f t="shared" si="77"/>
        <v>3.3615041393410729</v>
      </c>
      <c r="S114" t="str">
        <f t="shared" si="78"/>
        <v/>
      </c>
      <c r="T114">
        <f t="shared" si="70"/>
        <v>1.0458022873014767</v>
      </c>
      <c r="U114" t="str">
        <f t="shared" si="62"/>
        <v/>
      </c>
      <c r="V114" t="str">
        <f t="shared" si="63"/>
        <v/>
      </c>
      <c r="W114">
        <f t="shared" si="64"/>
        <v>1.3026501923078631</v>
      </c>
      <c r="AG114">
        <f t="shared" si="79"/>
        <v>3.8117990863556188</v>
      </c>
      <c r="AH114">
        <f t="shared" si="82"/>
        <v>6.92889136200351</v>
      </c>
      <c r="AI114">
        <f t="shared" si="83"/>
        <v>-1.7593812837281837</v>
      </c>
      <c r="AL114">
        <f t="shared" si="65"/>
        <v>-8.5503810937621818</v>
      </c>
      <c r="AM114">
        <f t="shared" si="66"/>
        <v>-0.1660906821465917</v>
      </c>
    </row>
    <row r="115" spans="1:39">
      <c r="A115">
        <f t="shared" si="67"/>
        <v>0</v>
      </c>
      <c r="B115">
        <f t="shared" si="71"/>
        <v>108</v>
      </c>
      <c r="C115">
        <f t="shared" si="68"/>
        <v>3.3929200658769707</v>
      </c>
      <c r="D115">
        <f t="shared" si="52"/>
        <v>-11.253892009204538</v>
      </c>
      <c r="E115">
        <f t="shared" si="53"/>
        <v>5.9371663222572657</v>
      </c>
      <c r="F115">
        <f t="shared" si="54"/>
        <v>10.405557017451068</v>
      </c>
      <c r="G115">
        <f t="shared" si="55"/>
        <v>-2.9530264455222017</v>
      </c>
      <c r="H115">
        <f t="shared" si="56"/>
        <v>-0.49737977432969799</v>
      </c>
      <c r="I115">
        <f t="shared" si="57"/>
        <v>-12.312721195529029</v>
      </c>
      <c r="J115">
        <f t="shared" si="58"/>
        <v>-11.25389200920454</v>
      </c>
      <c r="K115">
        <f t="shared" si="72"/>
        <v>16.680922893942878</v>
      </c>
      <c r="L115">
        <f t="shared" si="59"/>
        <v>-1.9371663222572653</v>
      </c>
      <c r="M115">
        <f t="shared" si="60"/>
        <v>-43.100415377246712</v>
      </c>
      <c r="N115">
        <f t="shared" si="61"/>
        <v>5.8435484901324308</v>
      </c>
      <c r="O115">
        <f t="shared" si="73"/>
        <v>0.29839465114649288</v>
      </c>
      <c r="P115">
        <f t="shared" si="76"/>
        <v>8.3331088336635162</v>
      </c>
      <c r="Q115">
        <f t="shared" si="69"/>
        <v>41.851150250621934</v>
      </c>
      <c r="R115">
        <f t="shared" si="77"/>
        <v>3.3929200658769707</v>
      </c>
      <c r="S115" t="str">
        <f t="shared" si="78"/>
        <v/>
      </c>
      <c r="T115">
        <f t="shared" si="70"/>
        <v>0.91400526581329811</v>
      </c>
      <c r="U115" t="str">
        <f t="shared" si="62"/>
        <v/>
      </c>
      <c r="V115" t="str">
        <f t="shared" si="63"/>
        <v/>
      </c>
      <c r="W115">
        <f t="shared" si="64"/>
        <v>1.0800290959410519</v>
      </c>
      <c r="AG115">
        <f t="shared" si="79"/>
        <v>3.8536869884034828</v>
      </c>
      <c r="AH115">
        <f t="shared" si="82"/>
        <v>7.0048010293134721</v>
      </c>
      <c r="AI115">
        <f t="shared" si="83"/>
        <v>-1.8511403088946035</v>
      </c>
      <c r="AL115">
        <f t="shared" si="65"/>
        <v>-8.7071234238578938</v>
      </c>
      <c r="AM115">
        <f t="shared" si="66"/>
        <v>-0.24609022226348556</v>
      </c>
    </row>
    <row r="116" spans="1:39">
      <c r="A116">
        <f t="shared" si="67"/>
        <v>0</v>
      </c>
      <c r="B116">
        <f t="shared" si="71"/>
        <v>109</v>
      </c>
      <c r="C116">
        <f t="shared" si="68"/>
        <v>3.4243359924128685</v>
      </c>
      <c r="D116">
        <f t="shared" si="52"/>
        <v>-11.059661187423647</v>
      </c>
      <c r="E116">
        <f t="shared" si="53"/>
        <v>5.9205873713538892</v>
      </c>
      <c r="F116">
        <f t="shared" si="54"/>
        <v>9.9978345060173943</v>
      </c>
      <c r="G116">
        <f t="shared" si="55"/>
        <v>-3.3035824382717589</v>
      </c>
      <c r="H116">
        <f t="shared" si="56"/>
        <v>-0.55798221207844667</v>
      </c>
      <c r="I116">
        <f t="shared" si="57"/>
        <v>-13.63187734952491</v>
      </c>
      <c r="J116">
        <f t="shared" si="58"/>
        <v>-11.059661187423645</v>
      </c>
      <c r="K116">
        <f t="shared" si="72"/>
        <v>17.554036164173048</v>
      </c>
      <c r="L116">
        <f t="shared" si="59"/>
        <v>-1.9205873713538897</v>
      </c>
      <c r="M116">
        <f t="shared" si="60"/>
        <v>-40.842694563244564</v>
      </c>
      <c r="N116">
        <f t="shared" si="61"/>
        <v>6.518543208145676</v>
      </c>
      <c r="O116">
        <f t="shared" si="73"/>
        <v>0.21339389671687592</v>
      </c>
      <c r="P116">
        <f t="shared" si="76"/>
        <v>10.006494531420351</v>
      </c>
      <c r="Q116">
        <f t="shared" si="69"/>
        <v>42.375196898809023</v>
      </c>
      <c r="R116">
        <f t="shared" si="77"/>
        <v>3.4243359924128685</v>
      </c>
      <c r="S116" t="str">
        <f t="shared" si="78"/>
        <v/>
      </c>
      <c r="T116">
        <f t="shared" si="70"/>
        <v>0.81130873641619805</v>
      </c>
      <c r="U116" t="str">
        <f t="shared" si="62"/>
        <v/>
      </c>
      <c r="V116" t="str">
        <f t="shared" si="63"/>
        <v/>
      </c>
      <c r="W116">
        <f t="shared" si="64"/>
        <v>0.89941587153623448</v>
      </c>
      <c r="AG116">
        <f t="shared" si="79"/>
        <v>3.8955748904513468</v>
      </c>
      <c r="AH116">
        <f t="shared" si="82"/>
        <v>7.0844865801124621</v>
      </c>
      <c r="AI116">
        <f t="shared" si="83"/>
        <v>-1.9396400788630184</v>
      </c>
      <c r="AL116">
        <f t="shared" si="65"/>
        <v>-8.8782767668286784</v>
      </c>
      <c r="AM116">
        <f t="shared" si="66"/>
        <v>-0.34744899394889073</v>
      </c>
    </row>
    <row r="117" spans="1:39">
      <c r="A117">
        <f t="shared" si="67"/>
        <v>0</v>
      </c>
      <c r="B117">
        <f t="shared" si="71"/>
        <v>110</v>
      </c>
      <c r="C117">
        <f t="shared" si="68"/>
        <v>3.4557519189487662</v>
      </c>
      <c r="D117">
        <f t="shared" si="52"/>
        <v>-10.844520107861063</v>
      </c>
      <c r="E117">
        <f t="shared" si="53"/>
        <v>5.9021130325903108</v>
      </c>
      <c r="F117">
        <f t="shared" si="54"/>
        <v>9.5498194921749278</v>
      </c>
      <c r="G117">
        <f t="shared" si="55"/>
        <v>-3.6477064595844571</v>
      </c>
      <c r="H117">
        <f t="shared" si="56"/>
        <v>-0.6180339887498828</v>
      </c>
      <c r="I117">
        <f t="shared" si="57"/>
        <v>-14.876699991678905</v>
      </c>
      <c r="J117">
        <f t="shared" si="58"/>
        <v>-10.844520107861063</v>
      </c>
      <c r="K117">
        <f t="shared" si="72"/>
        <v>18.409775094015192</v>
      </c>
      <c r="L117">
        <f t="shared" si="59"/>
        <v>-1.9021130325903111</v>
      </c>
      <c r="M117">
        <f t="shared" si="60"/>
        <v>-38.370791393853665</v>
      </c>
      <c r="N117">
        <f t="shared" si="61"/>
        <v>7.174417973339235</v>
      </c>
      <c r="O117">
        <f t="shared" si="73"/>
        <v>0.15880081043727462</v>
      </c>
      <c r="P117">
        <f t="shared" si="76"/>
        <v>11.933639638961576</v>
      </c>
      <c r="Q117">
        <f t="shared" si="69"/>
        <v>42.926673209351179</v>
      </c>
      <c r="R117">
        <f t="shared" si="77"/>
        <v>3.4557519189487662</v>
      </c>
      <c r="S117" t="str">
        <f t="shared" si="78"/>
        <v/>
      </c>
      <c r="T117">
        <f t="shared" si="70"/>
        <v>0.72896005928242213</v>
      </c>
      <c r="U117" t="str">
        <f t="shared" si="62"/>
        <v/>
      </c>
      <c r="V117" t="str">
        <f t="shared" si="63"/>
        <v/>
      </c>
      <c r="W117">
        <f t="shared" si="64"/>
        <v>0.75417058603113207</v>
      </c>
      <c r="AG117">
        <f t="shared" si="79"/>
        <v>3.9374627924992107</v>
      </c>
      <c r="AH117">
        <f t="shared" si="82"/>
        <v>7.1678082188670462</v>
      </c>
      <c r="AI117">
        <f t="shared" si="83"/>
        <v>-2.0247253349644798</v>
      </c>
      <c r="AL117">
        <f t="shared" si="65"/>
        <v>-9.0615371863719094</v>
      </c>
      <c r="AM117">
        <f t="shared" si="66"/>
        <v>-0.4721359549995518</v>
      </c>
    </row>
    <row r="118" spans="1:39">
      <c r="A118">
        <f t="shared" si="67"/>
        <v>0</v>
      </c>
      <c r="B118">
        <f t="shared" si="71"/>
        <v>111</v>
      </c>
      <c r="C118">
        <f t="shared" si="68"/>
        <v>3.487167845484664</v>
      </c>
      <c r="D118">
        <f t="shared" si="52"/>
        <v>-10.609099122737012</v>
      </c>
      <c r="E118">
        <f t="shared" si="53"/>
        <v>5.8817615379084556</v>
      </c>
      <c r="F118">
        <f t="shared" si="54"/>
        <v>9.0639503116156135</v>
      </c>
      <c r="G118">
        <f t="shared" si="55"/>
        <v>-3.9847513414596416</v>
      </c>
      <c r="H118">
        <f t="shared" si="56"/>
        <v>-0.67747584049057052</v>
      </c>
      <c r="I118">
        <f t="shared" si="57"/>
        <v>-16.040711838493046</v>
      </c>
      <c r="J118">
        <f t="shared" si="58"/>
        <v>-10.609099122737012</v>
      </c>
      <c r="K118">
        <f t="shared" si="72"/>
        <v>19.231677526456973</v>
      </c>
      <c r="L118">
        <f t="shared" si="59"/>
        <v>-1.8817615379084554</v>
      </c>
      <c r="M118">
        <f t="shared" si="60"/>
        <v>-35.700930790240967</v>
      </c>
      <c r="N118">
        <f t="shared" si="61"/>
        <v>7.8092952799517192</v>
      </c>
      <c r="O118">
        <f t="shared" si="73"/>
        <v>0.12211753752571024</v>
      </c>
      <c r="P118">
        <f t="shared" si="76"/>
        <v>14.112454515087267</v>
      </c>
      <c r="Q118">
        <f t="shared" si="69"/>
        <v>43.505033351247164</v>
      </c>
      <c r="R118">
        <f t="shared" si="77"/>
        <v>3.487167845484664</v>
      </c>
      <c r="S118" t="str">
        <f t="shared" si="78"/>
        <v/>
      </c>
      <c r="T118">
        <f t="shared" si="70"/>
        <v>0.66138580566469984</v>
      </c>
      <c r="U118" t="str">
        <f t="shared" si="62"/>
        <v/>
      </c>
      <c r="V118" t="str">
        <f t="shared" si="63"/>
        <v/>
      </c>
      <c r="W118">
        <f t="shared" si="64"/>
        <v>0.63773456207623758</v>
      </c>
      <c r="AG118">
        <f t="shared" si="79"/>
        <v>3.9793506945470747</v>
      </c>
      <c r="AH118">
        <f t="shared" si="82"/>
        <v>7.254619771109966</v>
      </c>
      <c r="AI118">
        <f t="shared" si="83"/>
        <v>-2.1062468087476218</v>
      </c>
      <c r="AL118">
        <f t="shared" si="65"/>
        <v>-9.2544035644491824</v>
      </c>
      <c r="AM118">
        <f t="shared" si="66"/>
        <v>-0.62188693492768832</v>
      </c>
    </row>
    <row r="119" spans="1:39">
      <c r="A119">
        <f t="shared" si="67"/>
        <v>0</v>
      </c>
      <c r="B119">
        <f t="shared" si="71"/>
        <v>112</v>
      </c>
      <c r="C119">
        <f t="shared" si="68"/>
        <v>3.5185837720205617</v>
      </c>
      <c r="D119">
        <f t="shared" si="52"/>
        <v>-10.354086396791715</v>
      </c>
      <c r="E119">
        <f t="shared" si="53"/>
        <v>5.859552971776508</v>
      </c>
      <c r="F119">
        <f t="shared" si="54"/>
        <v>8.5428605742780555</v>
      </c>
      <c r="G119">
        <f t="shared" si="55"/>
        <v>-4.3140906333347315</v>
      </c>
      <c r="H119">
        <f t="shared" si="56"/>
        <v>-0.7362491053693434</v>
      </c>
      <c r="I119">
        <f t="shared" si="57"/>
        <v>-17.117965115024273</v>
      </c>
      <c r="J119">
        <f t="shared" si="58"/>
        <v>-10.354086396791715</v>
      </c>
      <c r="K119">
        <f t="shared" si="72"/>
        <v>20.005795030225997</v>
      </c>
      <c r="L119">
        <f t="shared" si="59"/>
        <v>-1.8595529717765078</v>
      </c>
      <c r="M119">
        <f t="shared" si="60"/>
        <v>-32.850576297433605</v>
      </c>
      <c r="N119">
        <f t="shared" si="61"/>
        <v>8.4213732689068053</v>
      </c>
      <c r="O119">
        <f t="shared" si="73"/>
        <v>9.655018430144631E-2</v>
      </c>
      <c r="P119">
        <f t="shared" si="76"/>
        <v>16.533238346731032</v>
      </c>
      <c r="Q119">
        <f t="shared" si="69"/>
        <v>44.109214319580417</v>
      </c>
      <c r="R119">
        <f t="shared" si="77"/>
        <v>3.5185837720205617</v>
      </c>
      <c r="S119" t="str">
        <f t="shared" si="78"/>
        <v/>
      </c>
      <c r="T119">
        <f t="shared" si="70"/>
        <v>0.6048666606817672</v>
      </c>
      <c r="U119" t="str">
        <f t="shared" si="62"/>
        <v/>
      </c>
      <c r="V119" t="str">
        <f t="shared" si="63"/>
        <v/>
      </c>
      <c r="W119">
        <f t="shared" si="64"/>
        <v>0.54435796613187326</v>
      </c>
      <c r="AG119">
        <f t="shared" si="79"/>
        <v>4.0212385965949382</v>
      </c>
      <c r="AH119">
        <f t="shared" ref="AH119:AH150" si="84">rx+ABS(Rcurrenta)*COS(AG119)</f>
        <v>7.344768939879823</v>
      </c>
      <c r="AI119">
        <f t="shared" ref="AI119:AI150" si="85">IF(ABS(Rcurrenta)&lt;500,ry+ABS(Rcurrenta)*SIN(AG119),currenty+currentdy_dx*(AH119-current_x))</f>
        <v>-2.1840614838462447</v>
      </c>
      <c r="AL119">
        <f t="shared" si="65"/>
        <v>-9.4542006643986802</v>
      </c>
      <c r="AM119">
        <f t="shared" si="66"/>
        <v>-0.79818642235201676</v>
      </c>
    </row>
    <row r="120" spans="1:39">
      <c r="A120">
        <f t="shared" si="67"/>
        <v>0</v>
      </c>
      <c r="B120">
        <f t="shared" si="71"/>
        <v>113</v>
      </c>
      <c r="C120">
        <f t="shared" si="68"/>
        <v>3.5499996985564595</v>
      </c>
      <c r="D120">
        <f t="shared" si="52"/>
        <v>-10.080225429186665</v>
      </c>
      <c r="E120">
        <f t="shared" si="53"/>
        <v>5.8355092513679683</v>
      </c>
      <c r="F120">
        <f t="shared" si="54"/>
        <v>7.9893619392881803</v>
      </c>
      <c r="G120">
        <f t="shared" si="55"/>
        <v>-4.6351203799209992</v>
      </c>
      <c r="H120">
        <f t="shared" si="56"/>
        <v>-0.79429578126954858</v>
      </c>
      <c r="I120">
        <f t="shared" si="57"/>
        <v>-18.103078433737295</v>
      </c>
      <c r="J120">
        <f t="shared" si="58"/>
        <v>-10.080225429186667</v>
      </c>
      <c r="K120">
        <f t="shared" si="72"/>
        <v>20.720337677780879</v>
      </c>
      <c r="L120">
        <f t="shared" si="59"/>
        <v>-1.8355092513679678</v>
      </c>
      <c r="M120">
        <f t="shared" si="60"/>
        <v>-29.838299205501926</v>
      </c>
      <c r="N120">
        <f t="shared" si="61"/>
        <v>9.0089321444494121</v>
      </c>
      <c r="O120">
        <f t="shared" si="73"/>
        <v>7.8187156256861387E-2</v>
      </c>
      <c r="P120">
        <f t="shared" si="76"/>
        <v>19.177755150445051</v>
      </c>
      <c r="Q120">
        <f t="shared" si="69"/>
        <v>44.73771490654223</v>
      </c>
      <c r="R120">
        <f t="shared" si="77"/>
        <v>3.5499996985564595</v>
      </c>
      <c r="S120" t="str">
        <f t="shared" si="78"/>
        <v/>
      </c>
      <c r="T120">
        <f t="shared" si="70"/>
        <v>0.55682382784139839</v>
      </c>
      <c r="U120" t="str">
        <f t="shared" si="62"/>
        <v/>
      </c>
      <c r="V120" t="str">
        <f t="shared" si="63"/>
        <v/>
      </c>
      <c r="W120">
        <f t="shared" si="64"/>
        <v>0.46929371709029982</v>
      </c>
      <c r="AG120">
        <f t="shared" si="79"/>
        <v>4.0631264986428022</v>
      </c>
      <c r="AH120">
        <f t="shared" si="84"/>
        <v>7.4380975729017038</v>
      </c>
      <c r="AI120">
        <f t="shared" si="85"/>
        <v>-2.2580328468786233</v>
      </c>
      <c r="AL120">
        <f t="shared" si="65"/>
        <v>-9.6581038272265669</v>
      </c>
      <c r="AM120">
        <f t="shared" si="66"/>
        <v>-1.0022516118004177</v>
      </c>
    </row>
    <row r="121" spans="1:39">
      <c r="A121">
        <f t="shared" si="67"/>
        <v>0</v>
      </c>
      <c r="B121">
        <f t="shared" si="71"/>
        <v>114</v>
      </c>
      <c r="C121">
        <f t="shared" si="68"/>
        <v>3.5814156250923572</v>
      </c>
      <c r="D121">
        <f t="shared" si="52"/>
        <v>-9.7883123787229831</v>
      </c>
      <c r="E121">
        <f t="shared" si="53"/>
        <v>5.8096541049320454</v>
      </c>
      <c r="F121">
        <f t="shared" si="54"/>
        <v>7.4064257972514014</v>
      </c>
      <c r="G121">
        <f t="shared" si="55"/>
        <v>-4.9472608180720909</v>
      </c>
      <c r="H121">
        <f t="shared" si="56"/>
        <v>-0.85155858313013255</v>
      </c>
      <c r="I121">
        <f t="shared" si="57"/>
        <v>-18.991269434314372</v>
      </c>
      <c r="J121">
        <f t="shared" si="58"/>
        <v>-9.7883123787229849</v>
      </c>
      <c r="K121">
        <f t="shared" si="72"/>
        <v>21.365377926687486</v>
      </c>
      <c r="L121">
        <f t="shared" si="59"/>
        <v>-1.8096541049320451</v>
      </c>
      <c r="M121">
        <f t="shared" si="60"/>
        <v>-26.683639745858223</v>
      </c>
      <c r="N121">
        <f t="shared" si="61"/>
        <v>9.5703402747267727</v>
      </c>
      <c r="O121">
        <f t="shared" si="73"/>
        <v>6.4667133971236135E-2</v>
      </c>
      <c r="P121">
        <f t="shared" si="76"/>
        <v>22.01841934290773</v>
      </c>
      <c r="Q121">
        <f t="shared" si="69"/>
        <v>45.38866351282639</v>
      </c>
      <c r="R121">
        <f t="shared" si="77"/>
        <v>3.5814156250923572</v>
      </c>
      <c r="S121" t="str">
        <f t="shared" si="78"/>
        <v/>
      </c>
      <c r="T121">
        <f t="shared" si="70"/>
        <v>0.51541116893623629</v>
      </c>
      <c r="U121" t="str">
        <f t="shared" si="62"/>
        <v/>
      </c>
      <c r="V121" t="str">
        <f t="shared" si="63"/>
        <v/>
      </c>
      <c r="W121">
        <f t="shared" si="64"/>
        <v>0.40874868717126855</v>
      </c>
      <c r="AG121">
        <f t="shared" si="79"/>
        <v>4.1050144006906661</v>
      </c>
      <c r="AH121">
        <f t="shared" si="84"/>
        <v>7.5344419400400033</v>
      </c>
      <c r="AI121">
        <f t="shared" si="85"/>
        <v>-2.3280311269383596</v>
      </c>
      <c r="AL121">
        <f t="shared" si="65"/>
        <v>-9.8631650809327649</v>
      </c>
      <c r="AM121">
        <f t="shared" si="66"/>
        <v>-1.2350188542662919</v>
      </c>
    </row>
    <row r="122" spans="1:39">
      <c r="A122">
        <f t="shared" si="67"/>
        <v>0</v>
      </c>
      <c r="B122">
        <f t="shared" si="71"/>
        <v>115</v>
      </c>
      <c r="C122">
        <f t="shared" si="68"/>
        <v>3.612831551628255</v>
      </c>
      <c r="D122">
        <f t="shared" si="52"/>
        <v>-9.4791932026769086</v>
      </c>
      <c r="E122">
        <f t="shared" si="53"/>
        <v>5.7820130483767418</v>
      </c>
      <c r="F122">
        <f t="shared" si="54"/>
        <v>6.797163996797126</v>
      </c>
      <c r="G122">
        <f t="shared" si="55"/>
        <v>-5.2499579866661996</v>
      </c>
      <c r="H122">
        <f t="shared" si="56"/>
        <v>-0.90798099947908062</v>
      </c>
      <c r="I122">
        <f t="shared" si="57"/>
        <v>-19.778382953048904</v>
      </c>
      <c r="J122">
        <f t="shared" si="58"/>
        <v>-9.4791932026769068</v>
      </c>
      <c r="K122">
        <f t="shared" si="72"/>
        <v>21.93261352440998</v>
      </c>
      <c r="L122">
        <f t="shared" si="59"/>
        <v>-1.7820130483767422</v>
      </c>
      <c r="M122">
        <f t="shared" si="60"/>
        <v>-23.406961492460802</v>
      </c>
      <c r="N122">
        <f t="shared" si="61"/>
        <v>10.104059952915833</v>
      </c>
      <c r="O122">
        <f t="shared" si="73"/>
        <v>5.4507085738060818E-2</v>
      </c>
      <c r="P122">
        <f t="shared" si="76"/>
        <v>25.017611873325457</v>
      </c>
      <c r="Q122">
        <f t="shared" si="69"/>
        <v>46.059876656182901</v>
      </c>
      <c r="R122">
        <f t="shared" si="77"/>
        <v>3.612831551628255</v>
      </c>
      <c r="S122" t="str">
        <f t="shared" si="78"/>
        <v/>
      </c>
      <c r="T122">
        <f t="shared" si="70"/>
        <v>0.47927038449903497</v>
      </c>
      <c r="U122" t="str">
        <f t="shared" si="62"/>
        <v/>
      </c>
      <c r="V122" t="str">
        <f t="shared" si="63"/>
        <v/>
      </c>
      <c r="W122">
        <f t="shared" si="64"/>
        <v>0.35974656756091394</v>
      </c>
      <c r="AG122">
        <f t="shared" si="79"/>
        <v>4.1469023027385301</v>
      </c>
      <c r="AH122">
        <f t="shared" si="84"/>
        <v>7.6336330205367258</v>
      </c>
      <c r="AI122">
        <f t="shared" si="85"/>
        <v>-2.3939335232566541</v>
      </c>
      <c r="AL122">
        <f t="shared" si="65"/>
        <v>-10.066340430099448</v>
      </c>
      <c r="AM122">
        <f t="shared" si="66"/>
        <v>-1.4971326344939464</v>
      </c>
    </row>
    <row r="123" spans="1:39">
      <c r="A123">
        <f t="shared" si="67"/>
        <v>0</v>
      </c>
      <c r="B123">
        <f t="shared" si="71"/>
        <v>116</v>
      </c>
      <c r="C123">
        <f t="shared" si="68"/>
        <v>3.6442474781641527</v>
      </c>
      <c r="D123">
        <f t="shared" si="52"/>
        <v>-9.1537606202669739</v>
      </c>
      <c r="E123">
        <f t="shared" si="53"/>
        <v>5.7526133600877341</v>
      </c>
      <c r="F123">
        <f t="shared" si="54"/>
        <v>6.164808758978479</v>
      </c>
      <c r="G123">
        <f t="shared" si="55"/>
        <v>-5.5426852438176839</v>
      </c>
      <c r="H123">
        <f t="shared" si="56"/>
        <v>-0.96350734820341755</v>
      </c>
      <c r="I123">
        <f t="shared" si="57"/>
        <v>-20.460914526805151</v>
      </c>
      <c r="J123">
        <f t="shared" si="58"/>
        <v>-9.1537606202669721</v>
      </c>
      <c r="K123">
        <f t="shared" si="72"/>
        <v>22.415181390441088</v>
      </c>
      <c r="L123">
        <f t="shared" si="59"/>
        <v>-1.7526133600877343</v>
      </c>
      <c r="M123">
        <f t="shared" si="60"/>
        <v>-20.029300150944067</v>
      </c>
      <c r="N123">
        <f t="shared" si="61"/>
        <v>10.608652796829727</v>
      </c>
      <c r="O123">
        <f t="shared" si="73"/>
        <v>4.6743973122051113E-2</v>
      </c>
      <c r="P123">
        <f t="shared" si="76"/>
        <v>28.127169213735691</v>
      </c>
      <c r="Q123">
        <f t="shared" si="69"/>
        <v>46.748910031406005</v>
      </c>
      <c r="R123">
        <f t="shared" si="77"/>
        <v>3.6442474781641527</v>
      </c>
      <c r="S123" t="str">
        <f t="shared" si="78"/>
        <v/>
      </c>
      <c r="T123">
        <f t="shared" si="70"/>
        <v>0.44737788275665491</v>
      </c>
      <c r="U123" t="str">
        <f t="shared" si="62"/>
        <v/>
      </c>
      <c r="V123" t="str">
        <f t="shared" si="63"/>
        <v/>
      </c>
      <c r="W123">
        <f t="shared" si="64"/>
        <v>0.31997532107158932</v>
      </c>
      <c r="AG123">
        <f t="shared" si="79"/>
        <v>4.1887902047863941</v>
      </c>
      <c r="AH123">
        <f t="shared" si="84"/>
        <v>7.7354967995313242</v>
      </c>
      <c r="AI123">
        <f t="shared" si="85"/>
        <v>-2.4556244206365783</v>
      </c>
      <c r="AL123">
        <f t="shared" si="65"/>
        <v>-10.26451808240906</v>
      </c>
      <c r="AM123">
        <f t="shared" si="66"/>
        <v>-1.7889371755074246</v>
      </c>
    </row>
    <row r="124" spans="1:39">
      <c r="A124">
        <f t="shared" si="67"/>
        <v>0</v>
      </c>
      <c r="B124">
        <f t="shared" si="71"/>
        <v>117</v>
      </c>
      <c r="C124">
        <f t="shared" si="68"/>
        <v>3.6756634047000505</v>
      </c>
      <c r="D124">
        <f t="shared" si="52"/>
        <v>-8.8129509124384953</v>
      </c>
      <c r="E124">
        <f t="shared" si="53"/>
        <v>5.7214840540078953</v>
      </c>
      <c r="F124">
        <f t="shared" si="54"/>
        <v>5.5126919286655127</v>
      </c>
      <c r="G124">
        <f t="shared" si="55"/>
        <v>-5.8249446860906309</v>
      </c>
      <c r="H124">
        <f t="shared" si="56"/>
        <v>-1.0180828315007295</v>
      </c>
      <c r="I124">
        <f t="shared" si="57"/>
        <v>-21.036029074396822</v>
      </c>
      <c r="J124">
        <f t="shared" si="58"/>
        <v>-8.8129509124384953</v>
      </c>
      <c r="K124">
        <f t="shared" si="72"/>
        <v>22.807512424723548</v>
      </c>
      <c r="L124">
        <f t="shared" si="59"/>
        <v>-1.7214840540078951</v>
      </c>
      <c r="M124">
        <f t="shared" si="60"/>
        <v>-16.572207961857309</v>
      </c>
      <c r="N124">
        <f t="shared" si="61"/>
        <v>11.082784766353768</v>
      </c>
      <c r="O124">
        <f t="shared" si="73"/>
        <v>4.0734567736611535E-2</v>
      </c>
      <c r="P124">
        <f t="shared" si="76"/>
        <v>31.288112257481497</v>
      </c>
      <c r="Q124">
        <f t="shared" si="69"/>
        <v>47.45310372325693</v>
      </c>
      <c r="R124">
        <f t="shared" si="77"/>
        <v>3.6756634047000505</v>
      </c>
      <c r="S124" t="str">
        <f t="shared" si="78"/>
        <v/>
      </c>
      <c r="T124">
        <f t="shared" si="70"/>
        <v>0.41894555675266837</v>
      </c>
      <c r="U124" t="str">
        <f t="shared" si="62"/>
        <v/>
      </c>
      <c r="V124" t="str">
        <f t="shared" si="63"/>
        <v/>
      </c>
      <c r="W124">
        <f t="shared" si="64"/>
        <v>0.28764918528595323</v>
      </c>
      <c r="AG124">
        <f t="shared" si="79"/>
        <v>4.230678106834258</v>
      </c>
      <c r="AH124">
        <f t="shared" si="84"/>
        <v>7.8398545733418965</v>
      </c>
      <c r="AI124">
        <f t="shared" si="85"/>
        <v>-2.5129955922814213</v>
      </c>
      <c r="AL124">
        <f t="shared" si="65"/>
        <v>-10.454547360359795</v>
      </c>
      <c r="AM124">
        <f t="shared" si="66"/>
        <v>-2.1104707475414481</v>
      </c>
    </row>
    <row r="125" spans="1:39">
      <c r="A125">
        <f t="shared" si="67"/>
        <v>0</v>
      </c>
      <c r="B125">
        <f t="shared" si="71"/>
        <v>118</v>
      </c>
      <c r="C125">
        <f t="shared" si="68"/>
        <v>3.7070793312359482</v>
      </c>
      <c r="D125">
        <f t="shared" si="52"/>
        <v>-8.4577405702765009</v>
      </c>
      <c r="E125">
        <f t="shared" si="53"/>
        <v>5.6886558510040386</v>
      </c>
      <c r="F125">
        <f t="shared" si="54"/>
        <v>4.8442237163961703</v>
      </c>
      <c r="G125">
        <f t="shared" si="55"/>
        <v>-6.0962684647639458</v>
      </c>
      <c r="H125">
        <f t="shared" si="56"/>
        <v>-1.07165358995798</v>
      </c>
      <c r="I125">
        <f t="shared" si="57"/>
        <v>-21.501574637301069</v>
      </c>
      <c r="J125">
        <f t="shared" si="58"/>
        <v>-8.4577405702765027</v>
      </c>
      <c r="K125">
        <f t="shared" si="72"/>
        <v>23.105217753519003</v>
      </c>
      <c r="L125">
        <f t="shared" si="59"/>
        <v>-1.6886558510040386</v>
      </c>
      <c r="M125">
        <f t="shared" si="60"/>
        <v>-13.057594976929757</v>
      </c>
      <c r="N125">
        <f t="shared" si="61"/>
        <v>11.525230779560022</v>
      </c>
      <c r="O125">
        <f t="shared" si="73"/>
        <v>3.6039056580041251E-2</v>
      </c>
      <c r="P125">
        <f t="shared" si="76"/>
        <v>34.430710589578332</v>
      </c>
      <c r="Q125">
        <f t="shared" si="69"/>
        <v>48.169622858058624</v>
      </c>
      <c r="R125">
        <f t="shared" si="77"/>
        <v>3.7070793312359482</v>
      </c>
      <c r="S125" t="str">
        <f t="shared" si="78"/>
        <v/>
      </c>
      <c r="T125">
        <f t="shared" si="70"/>
        <v>0.39335447347209446</v>
      </c>
      <c r="U125" t="str">
        <f t="shared" si="62"/>
        <v/>
      </c>
      <c r="V125" t="str">
        <f t="shared" si="63"/>
        <v/>
      </c>
      <c r="W125">
        <f t="shared" si="64"/>
        <v>0.26139454707403476</v>
      </c>
      <c r="AG125">
        <f t="shared" si="79"/>
        <v>4.272566008882122</v>
      </c>
      <c r="AH125">
        <f t="shared" si="84"/>
        <v>7.9465232629721712</v>
      </c>
      <c r="AI125">
        <f t="shared" si="85"/>
        <v>-2.5659463896612622</v>
      </c>
      <c r="AL125">
        <f t="shared" si="65"/>
        <v>-10.633268040281353</v>
      </c>
      <c r="AM125">
        <f t="shared" si="66"/>
        <v>-2.4614627344899569</v>
      </c>
    </row>
    <row r="126" spans="1:39">
      <c r="A126">
        <f t="shared" si="67"/>
        <v>0</v>
      </c>
      <c r="B126">
        <f t="shared" si="71"/>
        <v>119</v>
      </c>
      <c r="C126">
        <f t="shared" si="68"/>
        <v>3.738495257771846</v>
      </c>
      <c r="D126">
        <f t="shared" si="52"/>
        <v>-8.0891428049353014</v>
      </c>
      <c r="E126">
        <f t="shared" si="53"/>
        <v>5.6541611485491323</v>
      </c>
      <c r="F126">
        <f t="shared" si="54"/>
        <v>4.1628710872336354</v>
      </c>
      <c r="G126">
        <f t="shared" si="55"/>
        <v>-6.3562199945934834</v>
      </c>
      <c r="H126">
        <f t="shared" si="56"/>
        <v>-1.1241667557042481</v>
      </c>
      <c r="I126">
        <f t="shared" si="57"/>
        <v>-21.856091101548689</v>
      </c>
      <c r="J126">
        <f t="shared" si="58"/>
        <v>-8.0891428049352996</v>
      </c>
      <c r="K126">
        <f t="shared" si="72"/>
        <v>23.304998381416642</v>
      </c>
      <c r="L126">
        <f t="shared" si="59"/>
        <v>-1.6541611485491325</v>
      </c>
      <c r="M126">
        <f t="shared" si="60"/>
        <v>-9.507568489321951</v>
      </c>
      <c r="N126">
        <f t="shared" si="61"/>
        <v>11.934878909922958</v>
      </c>
      <c r="O126">
        <f t="shared" si="73"/>
        <v>3.2351022615201494E-2</v>
      </c>
      <c r="P126">
        <f t="shared" si="76"/>
        <v>37.475008610133308</v>
      </c>
      <c r="Q126">
        <f t="shared" si="69"/>
        <v>48.895494681599104</v>
      </c>
      <c r="R126">
        <f t="shared" si="77"/>
        <v>3.738495257771846</v>
      </c>
      <c r="S126" t="str">
        <f t="shared" si="78"/>
        <v/>
      </c>
      <c r="T126">
        <f t="shared" si="70"/>
        <v>0.37010931036804268</v>
      </c>
      <c r="U126" t="str">
        <f t="shared" si="62"/>
        <v/>
      </c>
      <c r="V126" t="str">
        <f t="shared" si="63"/>
        <v/>
      </c>
      <c r="W126">
        <f t="shared" si="64"/>
        <v>0.24016005155943804</v>
      </c>
      <c r="AG126">
        <f t="shared" si="79"/>
        <v>4.314453910929986</v>
      </c>
      <c r="AH126">
        <f t="shared" si="84"/>
        <v>8.0553157352942701</v>
      </c>
      <c r="AI126">
        <f t="shared" si="85"/>
        <v>-2.6143839190846956</v>
      </c>
      <c r="AL126">
        <f t="shared" si="65"/>
        <v>-10.797539856880876</v>
      </c>
      <c r="AM126">
        <f t="shared" si="66"/>
        <v>-2.8413334864704782</v>
      </c>
    </row>
    <row r="127" spans="1:39">
      <c r="A127">
        <f t="shared" si="67"/>
        <v>0</v>
      </c>
      <c r="B127">
        <f t="shared" si="71"/>
        <v>120</v>
      </c>
      <c r="C127">
        <f t="shared" si="68"/>
        <v>3.7699111843077437</v>
      </c>
      <c r="D127">
        <f t="shared" si="52"/>
        <v>-7.7082039324994689</v>
      </c>
      <c r="E127">
        <f t="shared" si="53"/>
        <v>5.6180339887499047</v>
      </c>
      <c r="F127">
        <f t="shared" si="54"/>
        <v>3.472135954999759</v>
      </c>
      <c r="G127">
        <f t="shared" si="55"/>
        <v>-6.6043950509300302</v>
      </c>
      <c r="H127">
        <f t="shared" si="56"/>
        <v>-1.1755705045849332</v>
      </c>
      <c r="I127">
        <f t="shared" si="57"/>
        <v>-22.098813863078277</v>
      </c>
      <c r="J127">
        <f t="shared" si="58"/>
        <v>-7.7082039324994689</v>
      </c>
      <c r="K127">
        <f t="shared" si="72"/>
        <v>23.404571818770386</v>
      </c>
      <c r="L127">
        <f t="shared" si="59"/>
        <v>-1.6180339887499045</v>
      </c>
      <c r="M127">
        <f t="shared" si="60"/>
        <v>-5.9442719100000803</v>
      </c>
      <c r="N127">
        <f t="shared" si="61"/>
        <v>12.310734148700922</v>
      </c>
      <c r="O127">
        <f t="shared" si="73"/>
        <v>2.9454100806405727E-2</v>
      </c>
      <c r="P127">
        <f t="shared" si="76"/>
        <v>40.331970433167363</v>
      </c>
      <c r="Q127">
        <f t="shared" si="69"/>
        <v>49.627642798668909</v>
      </c>
      <c r="R127">
        <f t="shared" si="77"/>
        <v>3.7699111843077437</v>
      </c>
      <c r="S127" t="str">
        <f t="shared" si="78"/>
        <v/>
      </c>
      <c r="T127">
        <f t="shared" si="70"/>
        <v>0.34880622916047072</v>
      </c>
      <c r="U127" t="str">
        <f t="shared" si="62"/>
        <v/>
      </c>
      <c r="V127" t="str">
        <f t="shared" si="63"/>
        <v/>
      </c>
      <c r="W127">
        <f t="shared" si="64"/>
        <v>0.22314803624369337</v>
      </c>
      <c r="AG127">
        <f t="shared" si="79"/>
        <v>4.3563418129778499</v>
      </c>
      <c r="AH127">
        <f t="shared" si="84"/>
        <v>8.1660411313438122</v>
      </c>
      <c r="AI127">
        <f t="shared" si="85"/>
        <v>-2.6582232046659291</v>
      </c>
      <c r="AL127">
        <f t="shared" si="65"/>
        <v>-10.94427190999912</v>
      </c>
      <c r="AM127">
        <f t="shared" si="66"/>
        <v>-3.2491969623289547</v>
      </c>
    </row>
    <row r="128" spans="1:39">
      <c r="A128">
        <f t="shared" si="67"/>
        <v>0</v>
      </c>
      <c r="B128">
        <f t="shared" si="71"/>
        <v>121</v>
      </c>
      <c r="C128">
        <f t="shared" si="68"/>
        <v>3.8013271108436415</v>
      </c>
      <c r="D128">
        <f t="shared" si="52"/>
        <v>-7.3159996476650466</v>
      </c>
      <c r="E128">
        <f t="shared" si="53"/>
        <v>5.580310024751391</v>
      </c>
      <c r="F128">
        <f t="shared" si="54"/>
        <v>2.7755333408008425</v>
      </c>
      <c r="G128">
        <f t="shared" si="55"/>
        <v>-6.8404227514810136</v>
      </c>
      <c r="H128">
        <f t="shared" si="56"/>
        <v>-1.2258141073059399</v>
      </c>
      <c r="I128">
        <f t="shared" si="57"/>
        <v>-22.229672439467915</v>
      </c>
      <c r="J128">
        <f t="shared" si="58"/>
        <v>-7.3159996476650466</v>
      </c>
      <c r="K128">
        <f t="shared" si="72"/>
        <v>23.40261070074607</v>
      </c>
      <c r="L128">
        <f t="shared" si="59"/>
        <v>-1.5803100247513908</v>
      </c>
      <c r="M128">
        <f t="shared" si="60"/>
        <v>-2.3897243826016208</v>
      </c>
      <c r="N128">
        <f t="shared" si="61"/>
        <v>12.651921718252776</v>
      </c>
      <c r="O128">
        <f t="shared" si="73"/>
        <v>2.7194528688899856E-2</v>
      </c>
      <c r="P128">
        <f t="shared" si="76"/>
        <v>42.905424033944676</v>
      </c>
      <c r="Q128">
        <f t="shared" si="69"/>
        <v>50.362919107531546</v>
      </c>
      <c r="R128">
        <f t="shared" si="77"/>
        <v>3.8013271108436415</v>
      </c>
      <c r="S128" t="str">
        <f t="shared" si="78"/>
        <v/>
      </c>
      <c r="T128">
        <f t="shared" si="70"/>
        <v>0.32910964691840328</v>
      </c>
      <c r="U128" t="str">
        <f t="shared" si="62"/>
        <v/>
      </c>
      <c r="V128" t="str">
        <f t="shared" si="63"/>
        <v/>
      </c>
      <c r="W128">
        <f t="shared" si="64"/>
        <v>0.20976368845299465</v>
      </c>
      <c r="AG128">
        <f t="shared" si="79"/>
        <v>4.3982297150257139</v>
      </c>
      <c r="AH128">
        <f t="shared" si="84"/>
        <v>8.2785052011513809</v>
      </c>
      <c r="AI128">
        <f t="shared" si="85"/>
        <v>-2.6973873374013642</v>
      </c>
      <c r="AL128">
        <f t="shared" si="65"/>
        <v>-11.070451711047379</v>
      </c>
      <c r="AM128">
        <f t="shared" si="66"/>
        <v>-3.6838661410996751</v>
      </c>
    </row>
    <row r="129" spans="1:39">
      <c r="A129">
        <f t="shared" si="67"/>
        <v>0</v>
      </c>
      <c r="B129">
        <f t="shared" si="71"/>
        <v>122</v>
      </c>
      <c r="C129">
        <f t="shared" si="68"/>
        <v>3.8327430373795393</v>
      </c>
      <c r="D129">
        <f t="shared" si="52"/>
        <v>-6.9136312005493226</v>
      </c>
      <c r="E129">
        <f t="shared" si="53"/>
        <v>5.5410264855515896</v>
      </c>
      <c r="F129">
        <f t="shared" si="54"/>
        <v>2.0765696540341341</v>
      </c>
      <c r="G129">
        <f t="shared" si="55"/>
        <v>-7.063966419446837</v>
      </c>
      <c r="H129">
        <f t="shared" si="56"/>
        <v>-1.2748479794973664</v>
      </c>
      <c r="I129">
        <f t="shared" si="57"/>
        <v>-22.249284071419588</v>
      </c>
      <c r="J129">
        <f t="shared" si="58"/>
        <v>-6.9136312005493226</v>
      </c>
      <c r="K129">
        <f t="shared" si="72"/>
        <v>23.298689621262703</v>
      </c>
      <c r="L129">
        <f t="shared" si="59"/>
        <v>-1.5410264855515894</v>
      </c>
      <c r="M129">
        <f t="shared" si="60"/>
        <v>1.1343375815351617</v>
      </c>
      <c r="N129">
        <f t="shared" si="61"/>
        <v>12.95768992381895</v>
      </c>
      <c r="O129">
        <f t="shared" si="73"/>
        <v>2.546349756597277E-2</v>
      </c>
      <c r="P129">
        <f t="shared" si="76"/>
        <v>45.094991378779412</v>
      </c>
      <c r="Q129">
        <f t="shared" si="69"/>
        <v>51.098133806054406</v>
      </c>
      <c r="R129">
        <f t="shared" si="77"/>
        <v>3.8327430373795393</v>
      </c>
      <c r="S129" t="str">
        <f t="shared" si="78"/>
        <v/>
      </c>
      <c r="T129">
        <f t="shared" si="70"/>
        <v>0.31073499616242739</v>
      </c>
      <c r="U129" t="str">
        <f t="shared" si="62"/>
        <v/>
      </c>
      <c r="V129" t="str">
        <f t="shared" si="63"/>
        <v/>
      </c>
      <c r="W129">
        <f t="shared" si="64"/>
        <v>0.19957870541328404</v>
      </c>
      <c r="AG129">
        <f t="shared" si="79"/>
        <v>4.4401176170735779</v>
      </c>
      <c r="AH129">
        <f t="shared" si="84"/>
        <v>8.3925106445229893</v>
      </c>
      <c r="AI129">
        <f t="shared" si="85"/>
        <v>-2.7318076100941213</v>
      </c>
      <c r="AL129">
        <f t="shared" si="65"/>
        <v>-11.173173609716304</v>
      </c>
      <c r="AM129">
        <f t="shared" si="66"/>
        <v>-4.1438611568086952</v>
      </c>
    </row>
    <row r="130" spans="1:39">
      <c r="A130">
        <f t="shared" si="67"/>
        <v>0</v>
      </c>
      <c r="B130">
        <f t="shared" si="71"/>
        <v>123</v>
      </c>
      <c r="C130">
        <f t="shared" si="68"/>
        <v>3.864158963915437</v>
      </c>
      <c r="D130">
        <f t="shared" si="52"/>
        <v>-6.5022214913010075</v>
      </c>
      <c r="E130">
        <f t="shared" si="53"/>
        <v>5.5002221392609307</v>
      </c>
      <c r="F130">
        <f t="shared" si="54"/>
        <v>1.3787212520712842</v>
      </c>
      <c r="G130">
        <f t="shared" si="55"/>
        <v>-7.2747243252181146</v>
      </c>
      <c r="H130">
        <f t="shared" si="56"/>
        <v>-1.3226237306472908</v>
      </c>
      <c r="I130">
        <f t="shared" si="57"/>
        <v>-22.158942397326364</v>
      </c>
      <c r="J130">
        <f t="shared" si="58"/>
        <v>-6.5022214913010083</v>
      </c>
      <c r="K130">
        <f t="shared" si="72"/>
        <v>23.093237375689977</v>
      </c>
      <c r="L130">
        <f t="shared" si="59"/>
        <v>-1.5002221392609305</v>
      </c>
      <c r="M130">
        <f t="shared" si="60"/>
        <v>4.606615188018746</v>
      </c>
      <c r="N130">
        <f t="shared" si="61"/>
        <v>13.227412533104967</v>
      </c>
      <c r="O130">
        <f t="shared" si="73"/>
        <v>2.418577374318439E-2</v>
      </c>
      <c r="P130">
        <f t="shared" si="76"/>
        <v>46.800165379613006</v>
      </c>
      <c r="Q130">
        <f t="shared" si="69"/>
        <v>51.830083727578682</v>
      </c>
      <c r="R130">
        <f t="shared" si="77"/>
        <v>3.864158963915437</v>
      </c>
      <c r="S130" t="str">
        <f t="shared" si="78"/>
        <v/>
      </c>
      <c r="T130">
        <f t="shared" si="70"/>
        <v>0.29343555187388132</v>
      </c>
      <c r="U130" t="str">
        <f t="shared" si="62"/>
        <v/>
      </c>
      <c r="V130" t="str">
        <f t="shared" si="63"/>
        <v/>
      </c>
      <c r="W130">
        <f t="shared" si="64"/>
        <v>0.19230701274232168</v>
      </c>
      <c r="AG130">
        <f t="shared" si="79"/>
        <v>4.4820055191214418</v>
      </c>
      <c r="AH130">
        <f t="shared" si="84"/>
        <v>8.507857457171653</v>
      </c>
      <c r="AI130">
        <f t="shared" si="85"/>
        <v>-2.7614236378898096</v>
      </c>
      <c r="AL130">
        <f t="shared" si="65"/>
        <v>-11.249666346974022</v>
      </c>
      <c r="AM130">
        <f t="shared" si="66"/>
        <v>-4.6274200867854383</v>
      </c>
    </row>
    <row r="131" spans="1:39">
      <c r="A131">
        <f t="shared" si="67"/>
        <v>0</v>
      </c>
      <c r="B131">
        <f t="shared" si="71"/>
        <v>124</v>
      </c>
      <c r="C131">
        <f t="shared" si="68"/>
        <v>3.8955748904513348</v>
      </c>
      <c r="D131">
        <f t="shared" si="52"/>
        <v>-6.0829110974886644</v>
      </c>
      <c r="E131">
        <f t="shared" si="53"/>
        <v>5.4579372548428351</v>
      </c>
      <c r="F131">
        <f t="shared" si="54"/>
        <v>0.68541343158014512</v>
      </c>
      <c r="G131">
        <f t="shared" si="55"/>
        <v>-7.4724303042859983</v>
      </c>
      <c r="H131">
        <f t="shared" si="56"/>
        <v>-1.3690942118573644</v>
      </c>
      <c r="I131">
        <f t="shared" si="57"/>
        <v>-21.960601323364529</v>
      </c>
      <c r="J131">
        <f t="shared" si="58"/>
        <v>-6.0829110974886644</v>
      </c>
      <c r="K131">
        <f t="shared" si="72"/>
        <v>22.787492576053879</v>
      </c>
      <c r="L131">
        <f t="shared" si="59"/>
        <v>-1.4579372548428351</v>
      </c>
      <c r="M131">
        <f t="shared" si="60"/>
        <v>8.0063979356946167</v>
      </c>
      <c r="N131">
        <f t="shared" si="61"/>
        <v>13.46059067485562</v>
      </c>
      <c r="O131">
        <f t="shared" si="73"/>
        <v>2.331251954265879E-2</v>
      </c>
      <c r="P131">
        <f t="shared" si="76"/>
        <v>47.925618246032904</v>
      </c>
      <c r="Q131">
        <f t="shared" si="69"/>
        <v>52.555579176449413</v>
      </c>
      <c r="R131">
        <f t="shared" si="77"/>
        <v>3.8955748904513348</v>
      </c>
      <c r="S131" t="str">
        <f t="shared" si="78"/>
        <v/>
      </c>
      <c r="T131">
        <f t="shared" si="70"/>
        <v>0.27699200982337752</v>
      </c>
      <c r="U131" t="str">
        <f t="shared" si="62"/>
        <v/>
      </c>
      <c r="V131" t="str">
        <f t="shared" si="63"/>
        <v/>
      </c>
      <c r="W131">
        <f t="shared" si="64"/>
        <v>0.18779100467305887</v>
      </c>
      <c r="AG131">
        <f t="shared" si="79"/>
        <v>4.5238934211693058</v>
      </c>
      <c r="AH131">
        <f t="shared" si="84"/>
        <v>8.6243432815928749</v>
      </c>
      <c r="AI131">
        <f t="shared" si="85"/>
        <v>-2.786183464212082</v>
      </c>
      <c r="AL131">
        <f t="shared" si="65"/>
        <v>-11.297319488051684</v>
      </c>
      <c r="AM131">
        <f t="shared" si="66"/>
        <v>-5.1325123000409612</v>
      </c>
    </row>
    <row r="132" spans="1:39">
      <c r="A132">
        <f t="shared" si="67"/>
        <v>0</v>
      </c>
      <c r="B132">
        <f t="shared" si="71"/>
        <v>125</v>
      </c>
      <c r="C132">
        <f t="shared" si="68"/>
        <v>3.9269908169872325</v>
      </c>
      <c r="D132">
        <f t="shared" si="52"/>
        <v>-5.6568542494925032</v>
      </c>
      <c r="E132">
        <f t="shared" si="53"/>
        <v>5.4142135623731082</v>
      </c>
      <c r="F132">
        <f t="shared" si="54"/>
        <v>1.9566811352014466E-13</v>
      </c>
      <c r="G132">
        <f t="shared" si="55"/>
        <v>-7.65685424949233</v>
      </c>
      <c r="H132">
        <f t="shared" si="56"/>
        <v>-1.4142135623730823</v>
      </c>
      <c r="I132">
        <f t="shared" si="57"/>
        <v>-21.656854249492483</v>
      </c>
      <c r="J132">
        <f t="shared" si="58"/>
        <v>-5.656854249492504</v>
      </c>
      <c r="K132">
        <f t="shared" si="72"/>
        <v>22.383461215454638</v>
      </c>
      <c r="L132">
        <f t="shared" si="59"/>
        <v>-1.4142135623731078</v>
      </c>
      <c r="M132">
        <f t="shared" si="60"/>
        <v>11.313708498983823</v>
      </c>
      <c r="N132">
        <f t="shared" si="61"/>
        <v>13.65685424949233</v>
      </c>
      <c r="O132">
        <f t="shared" si="73"/>
        <v>2.2817118460374149E-2</v>
      </c>
      <c r="P132">
        <f t="shared" si="76"/>
        <v>48.38768137052616</v>
      </c>
      <c r="Q132">
        <f t="shared" si="69"/>
        <v>53.271469369156044</v>
      </c>
      <c r="R132">
        <f t="shared" si="77"/>
        <v>3.9269908169872325</v>
      </c>
      <c r="S132" t="str">
        <f t="shared" si="78"/>
        <v/>
      </c>
      <c r="T132">
        <f t="shared" si="70"/>
        <v>0.26120387496374592</v>
      </c>
      <c r="U132" t="str">
        <f t="shared" si="62"/>
        <v/>
      </c>
      <c r="V132" t="str">
        <f t="shared" si="63"/>
        <v/>
      </c>
      <c r="W132">
        <f t="shared" si="64"/>
        <v>0.18599775283884687</v>
      </c>
      <c r="AG132">
        <f t="shared" si="79"/>
        <v>4.5657813232171698</v>
      </c>
      <c r="AH132">
        <f t="shared" si="84"/>
        <v>8.7417637620684712</v>
      </c>
      <c r="AI132">
        <f t="shared" si="85"/>
        <v>-2.8060436519121232</v>
      </c>
      <c r="AL132">
        <f t="shared" si="65"/>
        <v>-11.313708498984763</v>
      </c>
      <c r="AM132">
        <f t="shared" si="66"/>
        <v>-5.6568542494922269</v>
      </c>
    </row>
    <row r="133" spans="1:39">
      <c r="A133">
        <f t="shared" si="67"/>
        <v>0</v>
      </c>
      <c r="B133">
        <f t="shared" si="71"/>
        <v>126</v>
      </c>
      <c r="C133">
        <f t="shared" si="68"/>
        <v>3.9584067435231303</v>
      </c>
      <c r="D133">
        <f t="shared" si="52"/>
        <v>-5.2252147693123829</v>
      </c>
      <c r="E133">
        <f t="shared" si="53"/>
        <v>5.3690942118573908</v>
      </c>
      <c r="F133">
        <f t="shared" si="54"/>
        <v>-0.67425642992851231</v>
      </c>
      <c r="G133">
        <f t="shared" si="55"/>
        <v>-7.8278024762277871</v>
      </c>
      <c r="H133">
        <f t="shared" si="56"/>
        <v>-1.4579372548428104</v>
      </c>
      <c r="I133">
        <f t="shared" si="57"/>
        <v>-21.250908848187439</v>
      </c>
      <c r="J133">
        <f t="shared" si="58"/>
        <v>-5.2252147693123838</v>
      </c>
      <c r="K133">
        <f t="shared" si="72"/>
        <v>21.883875256896605</v>
      </c>
      <c r="L133">
        <f t="shared" si="59"/>
        <v>-1.3690942118573908</v>
      </c>
      <c r="M133">
        <f t="shared" si="60"/>
        <v>14.509440783043935</v>
      </c>
      <c r="N133">
        <f t="shared" si="61"/>
        <v>13.815962846797424</v>
      </c>
      <c r="O133">
        <f t="shared" si="73"/>
        <v>2.2693374169611653E-2</v>
      </c>
      <c r="P133">
        <f t="shared" si="76"/>
        <v>48.121714518037578</v>
      </c>
      <c r="Q133">
        <f t="shared" si="69"/>
        <v>53.974666542319888</v>
      </c>
      <c r="R133">
        <f t="shared" si="77"/>
        <v>3.9584067435231303</v>
      </c>
      <c r="S133" t="str">
        <f t="shared" si="78"/>
        <v/>
      </c>
      <c r="T133">
        <f t="shared" si="70"/>
        <v>0.24588194352723225</v>
      </c>
      <c r="U133" t="str">
        <f t="shared" si="62"/>
        <v/>
      </c>
      <c r="V133" t="str">
        <f t="shared" si="63"/>
        <v/>
      </c>
      <c r="W133">
        <f t="shared" si="64"/>
        <v>0.18702575521548612</v>
      </c>
      <c r="AG133">
        <f t="shared" si="79"/>
        <v>4.6076692252650338</v>
      </c>
      <c r="AH133">
        <f t="shared" si="84"/>
        <v>8.8599129031759407</v>
      </c>
      <c r="AI133">
        <f t="shared" si="85"/>
        <v>-2.820969359472171</v>
      </c>
      <c r="AL133">
        <f t="shared" si="65"/>
        <v>-11.29661824224743</v>
      </c>
      <c r="AM133">
        <f t="shared" si="66"/>
        <v>-6.1979275700620189</v>
      </c>
    </row>
    <row r="134" spans="1:39">
      <c r="A134">
        <f t="shared" si="67"/>
        <v>0</v>
      </c>
      <c r="B134">
        <f t="shared" si="71"/>
        <v>127</v>
      </c>
      <c r="C134">
        <f t="shared" si="68"/>
        <v>3.989822670059028</v>
      </c>
      <c r="D134">
        <f t="shared" si="52"/>
        <v>-4.789161988332129</v>
      </c>
      <c r="E134">
        <f t="shared" si="53"/>
        <v>5.3226237306473179</v>
      </c>
      <c r="F134">
        <f t="shared" si="54"/>
        <v>-1.3342032864160589</v>
      </c>
      <c r="G134">
        <f t="shared" si="55"/>
        <v>-7.9851179596725874</v>
      </c>
      <c r="H134">
        <f t="shared" si="56"/>
        <v>-1.5002221392609068</v>
      </c>
      <c r="I134">
        <f t="shared" si="57"/>
        <v>-20.746557627405515</v>
      </c>
      <c r="J134">
        <f t="shared" si="58"/>
        <v>-4.789161988332129</v>
      </c>
      <c r="K134">
        <f t="shared" si="72"/>
        <v>21.292151745132365</v>
      </c>
      <c r="L134">
        <f t="shared" si="59"/>
        <v>-1.3226237306473179</v>
      </c>
      <c r="M134">
        <f t="shared" si="60"/>
        <v>17.575490080351649</v>
      </c>
      <c r="N134">
        <f t="shared" si="61"/>
        <v>13.937806167559469</v>
      </c>
      <c r="O134">
        <f t="shared" si="73"/>
        <v>2.2955869704605506E-2</v>
      </c>
      <c r="P134">
        <f t="shared" si="76"/>
        <v>47.089791414938773</v>
      </c>
      <c r="Q134">
        <f t="shared" si="69"/>
        <v>54.662168759711307</v>
      </c>
      <c r="R134">
        <f t="shared" si="77"/>
        <v>3.989822670059028</v>
      </c>
      <c r="S134" t="str">
        <f t="shared" si="78"/>
        <v/>
      </c>
      <c r="T134">
        <f t="shared" si="70"/>
        <v>0.23084128337540705</v>
      </c>
      <c r="U134" t="str">
        <f t="shared" si="62"/>
        <v/>
      </c>
      <c r="V134" t="str">
        <f t="shared" si="63"/>
        <v/>
      </c>
      <c r="W134">
        <f t="shared" si="64"/>
        <v>0.19112422734463078</v>
      </c>
      <c r="AG134">
        <f t="shared" si="79"/>
        <v>4.6495571273128977</v>
      </c>
      <c r="AH134">
        <f t="shared" si="84"/>
        <v>8.9785834311744317</v>
      </c>
      <c r="AI134">
        <f t="shared" si="85"/>
        <v>-2.8309344021293747</v>
      </c>
      <c r="AL134">
        <f t="shared" si="65"/>
        <v>-11.244064680982094</v>
      </c>
      <c r="AM134">
        <f t="shared" si="66"/>
        <v>-6.7529993241568258</v>
      </c>
    </row>
    <row r="135" spans="1:39">
      <c r="A135">
        <f t="shared" si="67"/>
        <v>0</v>
      </c>
      <c r="B135">
        <f t="shared" si="71"/>
        <v>128</v>
      </c>
      <c r="C135">
        <f t="shared" si="68"/>
        <v>4.0212385965949258</v>
      </c>
      <c r="D135">
        <f t="shared" ref="D135:D198" si="86">alpha*(gama*COS(C135)-COS(beta*C135))</f>
        <v>-4.3498666596467537</v>
      </c>
      <c r="E135">
        <f t="shared" ref="E135:E198" si="87">(alpha-beta*COS(C135))</f>
        <v>5.2748479794973946</v>
      </c>
      <c r="F135">
        <f t="shared" ref="F135:F198" si="88">beta*E135*COS(pol*C135)</f>
        <v>-1.9768158972759522</v>
      </c>
      <c r="G135">
        <f t="shared" ref="G135:G198" si="89">gama*E135*SIN(pol_2*C135)</f>
        <v>-8.1286804436636508</v>
      </c>
      <c r="H135">
        <f t="shared" ref="H135:H198" si="90">beta*SIN(C135)</f>
        <v>-1.5410264855515663</v>
      </c>
      <c r="I135">
        <f t="shared" ref="I135:I198" si="91">beta*H135*COS(pol*C135)-beta*E135*pol*SIN(pol*C135)</f>
        <v>-20.14814454182109</v>
      </c>
      <c r="J135">
        <f t="shared" ref="J135:J198" si="92">gama*H135*SIN(pol_2*C135)+gama*E135*pol_2*COS(pol_2*C135)</f>
        <v>-4.3498666596467537</v>
      </c>
      <c r="K135">
        <f t="shared" si="72"/>
        <v>20.612352326574019</v>
      </c>
      <c r="L135">
        <f t="shared" ref="L135:L198" si="93">beta*COS(C135)</f>
        <v>-1.2748479794973941</v>
      </c>
      <c r="M135">
        <f t="shared" ref="M135:M198" si="94">beta*(L135*COS(pol*C135)-2*pol*H135*SIN(pol*C135)-pol^2*E135*COS(pol*C135))</f>
        <v>20.494874328034488</v>
      </c>
      <c r="N135">
        <f t="shared" ref="N135:N198" si="95">gama*(L135*SIN(pol_2*C135)+2*pol_2*H135*COS(pol_2*C135)-pol_2^2*E135*SIN(pol_2*C135))</f>
        <v>14.022403948035805</v>
      </c>
      <c r="O135">
        <f t="shared" si="73"/>
        <v>2.3642650717214449E-2</v>
      </c>
      <c r="P135">
        <f t="shared" si="76"/>
        <v>45.287811272522028</v>
      </c>
      <c r="Q135">
        <f t="shared" si="69"/>
        <v>55.331081434727579</v>
      </c>
      <c r="R135">
        <f t="shared" si="77"/>
        <v>4.0212385965949258</v>
      </c>
      <c r="S135" t="str">
        <f t="shared" si="78"/>
        <v/>
      </c>
      <c r="T135">
        <f t="shared" si="70"/>
        <v>0.21589415594164638</v>
      </c>
      <c r="U135" t="str">
        <f t="shared" ref="U135:U198" si="96">IF(S135&lt;&gt;"",T134+(scurrent-Q134)*(T135-T134)/(Q135-Q134),"")</f>
        <v/>
      </c>
      <c r="V135" t="str">
        <f t="shared" ref="V135:V198" si="97">IF(v0*($M$2-deltat)&lt;Q135,IF(v0*($M$2-deltat)&gt;Q134,R134,""),"")</f>
        <v/>
      </c>
      <c r="W135">
        <f t="shared" ref="W135:W198" si="98">v0^2/P135</f>
        <v>0.19872896806255394</v>
      </c>
      <c r="AG135">
        <f t="shared" si="79"/>
        <v>4.6914450293607617</v>
      </c>
      <c r="AH135">
        <f t="shared" si="84"/>
        <v>9.0975671576333212</v>
      </c>
      <c r="AI135">
        <f t="shared" si="85"/>
        <v>-2.8359212978127704</v>
      </c>
      <c r="AL135">
        <f t="shared" ref="AL135:AL198" si="99">alpha*(3*COS($C135)-COS(3*$C135))</f>
        <v>-11.154314597159763</v>
      </c>
      <c r="AM135">
        <f t="shared" ref="AM135:AM198" si="100">4*alpha*(SIN($C135))^3</f>
        <v>-7.319144216902437</v>
      </c>
    </row>
    <row r="136" spans="1:39">
      <c r="A136">
        <f t="shared" ref="A136:A199" si="101">IF(AND(REMAIN_S&gt;Q136,REMAIN_S&lt;Q137),1,0)</f>
        <v>0</v>
      </c>
      <c r="B136">
        <f t="shared" si="71"/>
        <v>129</v>
      </c>
      <c r="C136">
        <f t="shared" ref="C136:C199" si="102">C135+dt</f>
        <v>4.0526545231308235</v>
      </c>
      <c r="D136">
        <f t="shared" si="86"/>
        <v>-3.9084968805645297</v>
      </c>
      <c r="E136">
        <f t="shared" si="87"/>
        <v>5.2258141073059683</v>
      </c>
      <c r="F136">
        <f t="shared" si="88"/>
        <v>-2.5992142413806576</v>
      </c>
      <c r="G136">
        <f t="shared" si="89"/>
        <v>-8.2584064212627464</v>
      </c>
      <c r="H136">
        <f t="shared" si="90"/>
        <v>-1.5803100247513688</v>
      </c>
      <c r="I136">
        <f t="shared" si="91"/>
        <v>-19.460527946618388</v>
      </c>
      <c r="J136">
        <f t="shared" si="92"/>
        <v>-3.9084968805645293</v>
      </c>
      <c r="K136">
        <f t="shared" si="72"/>
        <v>19.849143453219789</v>
      </c>
      <c r="L136">
        <f t="shared" si="93"/>
        <v>-1.2258141073059683</v>
      </c>
      <c r="M136">
        <f t="shared" si="94"/>
        <v>23.251845544280229</v>
      </c>
      <c r="N136">
        <f t="shared" si="95"/>
        <v>14.069905388034563</v>
      </c>
      <c r="O136">
        <f t="shared" si="73"/>
        <v>2.4820834695714597E-2</v>
      </c>
      <c r="P136">
        <f t="shared" si="76"/>
        <v>42.750881575547318</v>
      </c>
      <c r="Q136">
        <f t="shared" ref="Q136:Q199" si="103">Q135+dt*K135</f>
        <v>55.978637581151276</v>
      </c>
      <c r="R136">
        <f t="shared" si="77"/>
        <v>4.0526545231308235</v>
      </c>
      <c r="S136" t="str">
        <f t="shared" si="78"/>
        <v/>
      </c>
      <c r="T136">
        <f t="shared" ref="T136:T199" si="104">J136/I136</f>
        <v>0.20084228399588203</v>
      </c>
      <c r="U136" t="str">
        <f t="shared" si="96"/>
        <v/>
      </c>
      <c r="V136" t="str">
        <f t="shared" si="97"/>
        <v/>
      </c>
      <c r="W136">
        <f t="shared" si="98"/>
        <v>0.21052197447895032</v>
      </c>
      <c r="AG136">
        <f t="shared" si="79"/>
        <v>4.7333329314086257</v>
      </c>
      <c r="AH136">
        <f t="shared" si="84"/>
        <v>9.2166553446654564</v>
      </c>
      <c r="AI136">
        <f t="shared" si="85"/>
        <v>-2.8359212978127699</v>
      </c>
      <c r="AL136">
        <f t="shared" si="99"/>
        <v>-11.025903146571689</v>
      </c>
      <c r="AM136">
        <f t="shared" si="100"/>
        <v>-7.8932685859689835</v>
      </c>
    </row>
    <row r="137" spans="1:39">
      <c r="A137">
        <f t="shared" si="101"/>
        <v>0</v>
      </c>
      <c r="B137">
        <f t="shared" ref="B137:B200" si="105">B136+1</f>
        <v>130</v>
      </c>
      <c r="C137">
        <f t="shared" si="102"/>
        <v>4.0840704496667213</v>
      </c>
      <c r="D137">
        <f t="shared" si="86"/>
        <v>-3.4662140408401347</v>
      </c>
      <c r="E137">
        <f t="shared" si="87"/>
        <v>5.1755705045849627</v>
      </c>
      <c r="F137">
        <f t="shared" si="88"/>
        <v>-3.198678483004755</v>
      </c>
      <c r="G137">
        <f t="shared" si="89"/>
        <v>-8.3742489875898531</v>
      </c>
      <c r="H137">
        <f t="shared" si="90"/>
        <v>-1.6180339887498831</v>
      </c>
      <c r="I137">
        <f t="shared" si="91"/>
        <v>-18.689040215722294</v>
      </c>
      <c r="J137">
        <f t="shared" si="92"/>
        <v>-3.4662140408401352</v>
      </c>
      <c r="K137">
        <f t="shared" ref="K137:K200" si="106">SQRT(I137^2+J137^2)</f>
        <v>19.007757994087637</v>
      </c>
      <c r="L137">
        <f t="shared" si="93"/>
        <v>-1.1755705045849623</v>
      </c>
      <c r="M137">
        <f t="shared" si="94"/>
        <v>25.831990608725349</v>
      </c>
      <c r="N137">
        <f t="shared" si="95"/>
        <v>14.080588085360811</v>
      </c>
      <c r="O137">
        <f t="shared" ref="O137:O200" si="107">(N137*I137-M137*J137)/I137^3</f>
        <v>2.6596373167080471E-2</v>
      </c>
      <c r="P137">
        <f t="shared" si="76"/>
        <v>39.555717655421596</v>
      </c>
      <c r="Q137">
        <f t="shared" si="103"/>
        <v>56.602216813678126</v>
      </c>
      <c r="R137">
        <f t="shared" si="77"/>
        <v>4.0840704496667213</v>
      </c>
      <c r="S137" t="str">
        <f t="shared" si="78"/>
        <v/>
      </c>
      <c r="T137">
        <f t="shared" si="104"/>
        <v>0.18546773942538564</v>
      </c>
      <c r="U137" t="str">
        <f t="shared" si="96"/>
        <v/>
      </c>
      <c r="V137" t="str">
        <f t="shared" si="97"/>
        <v/>
      </c>
      <c r="W137">
        <f t="shared" si="98"/>
        <v>0.22752715747445021</v>
      </c>
      <c r="AG137">
        <f t="shared" si="79"/>
        <v>4.7752208334564896</v>
      </c>
      <c r="AH137">
        <f t="shared" si="84"/>
        <v>9.3356390711243442</v>
      </c>
      <c r="AI137">
        <f t="shared" si="85"/>
        <v>-2.8309344021293734</v>
      </c>
      <c r="AL137">
        <f t="shared" si="99"/>
        <v>-10.85764909269035</v>
      </c>
      <c r="AM137">
        <f t="shared" si="100"/>
        <v>-8.4721359549993966</v>
      </c>
    </row>
    <row r="138" spans="1:39">
      <c r="A138">
        <f t="shared" si="101"/>
        <v>0</v>
      </c>
      <c r="B138">
        <f t="shared" si="105"/>
        <v>131</v>
      </c>
      <c r="C138">
        <f t="shared" si="102"/>
        <v>4.115486376202619</v>
      </c>
      <c r="D138">
        <f t="shared" si="86"/>
        <v>-3.0241688120784747</v>
      </c>
      <c r="E138">
        <f t="shared" si="87"/>
        <v>5.1241667557042776</v>
      </c>
      <c r="F138">
        <f t="shared" si="88"/>
        <v>-3.7726631896504768</v>
      </c>
      <c r="G138">
        <f t="shared" si="89"/>
        <v>-8.4761975659729671</v>
      </c>
      <c r="H138">
        <f t="shared" si="90"/>
        <v>-1.6541611485491123</v>
      </c>
      <c r="I138">
        <f t="shared" si="91"/>
        <v>-17.839444371140686</v>
      </c>
      <c r="J138">
        <f t="shared" si="92"/>
        <v>-3.0241688120784742</v>
      </c>
      <c r="K138">
        <f t="shared" si="106"/>
        <v>18.093959557680328</v>
      </c>
      <c r="L138">
        <f t="shared" si="93"/>
        <v>-1.1241667557042778</v>
      </c>
      <c r="M138">
        <f t="shared" si="94"/>
        <v>28.222320645102151</v>
      </c>
      <c r="N138">
        <f t="shared" si="95"/>
        <v>14.054856481302519</v>
      </c>
      <c r="O138">
        <f t="shared" si="107"/>
        <v>2.9130213022759095E-2</v>
      </c>
      <c r="P138">
        <f t="shared" ref="P138:P201" si="108">IF(I138&lt;&gt;0,(1+(J138/I138)^2)^1.5/ABS(O138),"")</f>
        <v>35.818979981045018</v>
      </c>
      <c r="Q138">
        <f t="shared" si="103"/>
        <v>57.19936314243251</v>
      </c>
      <c r="R138">
        <f t="shared" ref="R138:R201" si="109">C138</f>
        <v>4.115486376202619</v>
      </c>
      <c r="S138" t="str">
        <f t="shared" ref="S138:S201" si="110">IF(scurrent&gt;Q137,(IF(scurrent&lt;Q138,(scurrent-Q137)*(R138-R137)/(Q138-Q137)+R137,"")),"")</f>
        <v/>
      </c>
      <c r="T138">
        <f t="shared" si="104"/>
        <v>0.16952146878356522</v>
      </c>
      <c r="U138" t="str">
        <f t="shared" si="96"/>
        <v/>
      </c>
      <c r="V138" t="str">
        <f t="shared" si="97"/>
        <v/>
      </c>
      <c r="W138">
        <f t="shared" si="98"/>
        <v>0.25126343644522242</v>
      </c>
      <c r="AG138">
        <f t="shared" ref="AG138:AG153" si="111">AG137+2*PI()/150</f>
        <v>4.8171087355043536</v>
      </c>
      <c r="AH138">
        <f t="shared" si="84"/>
        <v>9.454309599122837</v>
      </c>
      <c r="AI138">
        <f t="shared" si="85"/>
        <v>-2.8209693594721688</v>
      </c>
      <c r="AL138">
        <f t="shared" si="99"/>
        <v>-10.648667581980632</v>
      </c>
      <c r="AM138">
        <f t="shared" si="100"/>
        <v>-9.0523939257083867</v>
      </c>
    </row>
    <row r="139" spans="1:39">
      <c r="A139">
        <f t="shared" si="101"/>
        <v>0</v>
      </c>
      <c r="B139">
        <f t="shared" si="105"/>
        <v>132</v>
      </c>
      <c r="C139">
        <f t="shared" si="102"/>
        <v>4.1469023027385168</v>
      </c>
      <c r="D139">
        <f t="shared" si="86"/>
        <v>-2.5834971935718265</v>
      </c>
      <c r="E139">
        <f t="shared" si="87"/>
        <v>5.0716535899580109</v>
      </c>
      <c r="F139">
        <f t="shared" si="88"/>
        <v>-4.3188101451913692</v>
      </c>
      <c r="G139">
        <f t="shared" si="89"/>
        <v>-8.5642775089481322</v>
      </c>
      <c r="H139">
        <f t="shared" si="90"/>
        <v>-1.688655851004019</v>
      </c>
      <c r="I139">
        <f t="shared" si="91"/>
        <v>-16.917888091846478</v>
      </c>
      <c r="J139">
        <f t="shared" si="92"/>
        <v>-2.5834971935718274</v>
      </c>
      <c r="K139">
        <f t="shared" si="106"/>
        <v>17.114011664055695</v>
      </c>
      <c r="L139">
        <f t="shared" si="93"/>
        <v>-1.0716535899580106</v>
      </c>
      <c r="M139">
        <f t="shared" si="94"/>
        <v>30.411348363784249</v>
      </c>
      <c r="N139">
        <f t="shared" si="95"/>
        <v>13.993239823744302</v>
      </c>
      <c r="O139">
        <f t="shared" si="107"/>
        <v>3.2664902505635217E-2</v>
      </c>
      <c r="P139">
        <f t="shared" si="108"/>
        <v>31.690979392688124</v>
      </c>
      <c r="Q139">
        <f t="shared" si="103"/>
        <v>57.767801646640102</v>
      </c>
      <c r="R139">
        <f t="shared" si="109"/>
        <v>4.1469023027385168</v>
      </c>
      <c r="S139" t="str">
        <f t="shared" si="110"/>
        <v/>
      </c>
      <c r="T139">
        <f t="shared" si="104"/>
        <v>0.15270802002863085</v>
      </c>
      <c r="U139" t="str">
        <f t="shared" si="96"/>
        <v/>
      </c>
      <c r="V139" t="str">
        <f t="shared" si="97"/>
        <v/>
      </c>
      <c r="W139">
        <f t="shared" si="98"/>
        <v>0.28399248532143873</v>
      </c>
      <c r="AG139">
        <f t="shared" si="111"/>
        <v>4.8589966375522176</v>
      </c>
      <c r="AH139">
        <f t="shared" si="84"/>
        <v>9.5724587402303047</v>
      </c>
      <c r="AI139">
        <f t="shared" si="85"/>
        <v>-2.8060436519121201</v>
      </c>
      <c r="AL139">
        <f t="shared" si="99"/>
        <v>-10.398380345005959</v>
      </c>
      <c r="AM139">
        <f t="shared" si="100"/>
        <v>-9.6306021717667729</v>
      </c>
    </row>
    <row r="140" spans="1:39">
      <c r="A140">
        <f t="shared" si="101"/>
        <v>0</v>
      </c>
      <c r="B140">
        <f t="shared" si="105"/>
        <v>133</v>
      </c>
      <c r="C140">
        <f t="shared" si="102"/>
        <v>4.1783182292744145</v>
      </c>
      <c r="D140">
        <f t="shared" si="86"/>
        <v>-2.1453166295962545</v>
      </c>
      <c r="E140">
        <f t="shared" si="87"/>
        <v>5.0180828315007604</v>
      </c>
      <c r="F140">
        <f t="shared" si="88"/>
        <v>-4.8349596820442757</v>
      </c>
      <c r="G140">
        <f t="shared" si="89"/>
        <v>-8.638549576119253</v>
      </c>
      <c r="H140">
        <f t="shared" si="90"/>
        <v>-1.7214840540078766</v>
      </c>
      <c r="I140">
        <f t="shared" si="91"/>
        <v>-15.930855489178811</v>
      </c>
      <c r="J140">
        <f t="shared" si="92"/>
        <v>-2.1453166295962545</v>
      </c>
      <c r="K140">
        <f t="shared" si="106"/>
        <v>16.074655208069654</v>
      </c>
      <c r="L140">
        <f t="shared" si="93"/>
        <v>-1.0180828315007606</v>
      </c>
      <c r="M140">
        <f t="shared" si="94"/>
        <v>32.389152826336691</v>
      </c>
      <c r="N140">
        <f t="shared" si="95"/>
        <v>13.896389656382496</v>
      </c>
      <c r="O140">
        <f t="shared" si="107"/>
        <v>3.7569044551831125E-2</v>
      </c>
      <c r="P140">
        <f t="shared" si="108"/>
        <v>27.344976493536091</v>
      </c>
      <c r="Q140">
        <f t="shared" si="103"/>
        <v>58.305454179812578</v>
      </c>
      <c r="R140">
        <f t="shared" si="109"/>
        <v>4.1783182292744145</v>
      </c>
      <c r="S140" t="str">
        <f t="shared" si="110"/>
        <v/>
      </c>
      <c r="T140">
        <f t="shared" si="104"/>
        <v>0.1346642451846658</v>
      </c>
      <c r="U140" t="str">
        <f t="shared" si="96"/>
        <v/>
      </c>
      <c r="V140" t="str">
        <f t="shared" si="97"/>
        <v/>
      </c>
      <c r="W140">
        <f t="shared" si="98"/>
        <v>0.32912809422701295</v>
      </c>
      <c r="AG140">
        <f t="shared" si="111"/>
        <v>4.9008845396000815</v>
      </c>
      <c r="AH140">
        <f t="shared" si="84"/>
        <v>9.689879220705901</v>
      </c>
      <c r="AI140">
        <f t="shared" si="85"/>
        <v>-2.7861834642120775</v>
      </c>
      <c r="AL140">
        <f t="shared" si="99"/>
        <v>-10.106523230467486</v>
      </c>
      <c r="AM140">
        <f t="shared" si="100"/>
        <v>-10.203261287734621</v>
      </c>
    </row>
    <row r="141" spans="1:39">
      <c r="A141">
        <f t="shared" si="101"/>
        <v>0</v>
      </c>
      <c r="B141">
        <f t="shared" si="105"/>
        <v>134</v>
      </c>
      <c r="C141">
        <f t="shared" si="102"/>
        <v>4.2097341558103123</v>
      </c>
      <c r="D141">
        <f t="shared" si="86"/>
        <v>-1.7107222128978821</v>
      </c>
      <c r="E141">
        <f t="shared" si="87"/>
        <v>4.9635073482034491</v>
      </c>
      <c r="F141">
        <f t="shared" si="88"/>
        <v>-5.3191604684849274</v>
      </c>
      <c r="G141">
        <f t="shared" si="89"/>
        <v>-8.6991092913549206</v>
      </c>
      <c r="H141">
        <f t="shared" si="90"/>
        <v>-1.752613360087717</v>
      </c>
      <c r="I141">
        <f t="shared" si="91"/>
        <v>-14.885117050944451</v>
      </c>
      <c r="J141">
        <f t="shared" si="92"/>
        <v>-1.7107222128978821</v>
      </c>
      <c r="K141">
        <f t="shared" si="106"/>
        <v>14.983099816460527</v>
      </c>
      <c r="L141">
        <f t="shared" si="93"/>
        <v>-0.96350734820344919</v>
      </c>
      <c r="M141">
        <f t="shared" si="94"/>
        <v>34.147431202832792</v>
      </c>
      <c r="N141">
        <f t="shared" si="95"/>
        <v>13.76507684436708</v>
      </c>
      <c r="O141">
        <f t="shared" si="107"/>
        <v>4.4413568786582126E-2</v>
      </c>
      <c r="P141">
        <f t="shared" si="108"/>
        <v>22.963209301538857</v>
      </c>
      <c r="Q141">
        <f t="shared" si="103"/>
        <v>58.810454366919181</v>
      </c>
      <c r="R141">
        <f t="shared" si="109"/>
        <v>4.2097341558103123</v>
      </c>
      <c r="S141" t="str">
        <f t="shared" si="110"/>
        <v/>
      </c>
      <c r="T141">
        <f t="shared" si="104"/>
        <v>0.11492836818433604</v>
      </c>
      <c r="U141" t="str">
        <f t="shared" si="96"/>
        <v/>
      </c>
      <c r="V141" t="str">
        <f t="shared" si="97"/>
        <v/>
      </c>
      <c r="W141">
        <f t="shared" si="98"/>
        <v>0.39193127937029576</v>
      </c>
      <c r="AG141">
        <f t="shared" si="111"/>
        <v>4.9427724416479455</v>
      </c>
      <c r="AH141">
        <f t="shared" si="84"/>
        <v>9.8063650451271229</v>
      </c>
      <c r="AI141">
        <f t="shared" si="85"/>
        <v>-2.7614236378898043</v>
      </c>
      <c r="AL141">
        <f t="shared" si="99"/>
        <v>-9.7731510029337905</v>
      </c>
      <c r="AM141">
        <f t="shared" si="100"/>
        <v>-10.766842238643429</v>
      </c>
    </row>
    <row r="142" spans="1:39">
      <c r="A142">
        <f t="shared" si="101"/>
        <v>0</v>
      </c>
      <c r="B142">
        <f t="shared" si="105"/>
        <v>135</v>
      </c>
      <c r="C142">
        <f t="shared" si="102"/>
        <v>4.24115008234621</v>
      </c>
      <c r="D142">
        <f t="shared" si="86"/>
        <v>-1.2807829887466289</v>
      </c>
      <c r="E142">
        <f t="shared" si="87"/>
        <v>4.907980999479113</v>
      </c>
      <c r="F142">
        <f t="shared" si="88"/>
        <v>-5.7696777000508179</v>
      </c>
      <c r="G142">
        <f t="shared" si="89"/>
        <v>-8.746086182256823</v>
      </c>
      <c r="H142">
        <f t="shared" si="90"/>
        <v>-1.7820130483767258</v>
      </c>
      <c r="I142">
        <f t="shared" si="91"/>
        <v>-13.787678168134896</v>
      </c>
      <c r="J142">
        <f t="shared" si="92"/>
        <v>-1.2807829887466293</v>
      </c>
      <c r="K142">
        <f t="shared" si="106"/>
        <v>13.847038467929753</v>
      </c>
      <c r="L142">
        <f t="shared" si="93"/>
        <v>-0.90798099947911282</v>
      </c>
      <c r="M142">
        <f t="shared" si="94"/>
        <v>35.679537204592037</v>
      </c>
      <c r="N142">
        <f t="shared" si="95"/>
        <v>13.600188148506584</v>
      </c>
      <c r="O142">
        <f t="shared" si="107"/>
        <v>5.4107281854893843E-2</v>
      </c>
      <c r="P142">
        <f t="shared" si="108"/>
        <v>18.721539832755155</v>
      </c>
      <c r="Q142">
        <f t="shared" si="103"/>
        <v>59.281162330033133</v>
      </c>
      <c r="R142">
        <f t="shared" si="109"/>
        <v>4.24115008234621</v>
      </c>
      <c r="S142" t="str">
        <f t="shared" si="110"/>
        <v/>
      </c>
      <c r="T142">
        <f t="shared" si="104"/>
        <v>9.28933046687066E-2</v>
      </c>
      <c r="U142" t="str">
        <f t="shared" si="96"/>
        <v/>
      </c>
      <c r="V142" t="str">
        <f t="shared" si="97"/>
        <v/>
      </c>
      <c r="W142">
        <f t="shared" si="98"/>
        <v>0.48072968785685161</v>
      </c>
      <c r="AG142">
        <f t="shared" si="111"/>
        <v>4.9846603436958095</v>
      </c>
      <c r="AH142">
        <f t="shared" si="84"/>
        <v>9.9217118577757848</v>
      </c>
      <c r="AI142">
        <f t="shared" si="85"/>
        <v>-2.7318076100941151</v>
      </c>
      <c r="AL142">
        <f t="shared" si="99"/>
        <v>-9.3986393592552471</v>
      </c>
      <c r="AM142">
        <f t="shared" si="100"/>
        <v>-11.317816150421148</v>
      </c>
    </row>
    <row r="143" spans="1:39">
      <c r="A143">
        <f t="shared" si="101"/>
        <v>0</v>
      </c>
      <c r="B143">
        <f t="shared" si="105"/>
        <v>136</v>
      </c>
      <c r="C143">
        <f t="shared" si="102"/>
        <v>4.2725660088821078</v>
      </c>
      <c r="D143">
        <f t="shared" si="86"/>
        <v>-0.85653837352596973</v>
      </c>
      <c r="E143">
        <f t="shared" si="87"/>
        <v>4.8515585831301653</v>
      </c>
      <c r="F143">
        <f t="shared" si="88"/>
        <v>-6.1849996571164958</v>
      </c>
      <c r="G143">
        <f t="shared" si="89"/>
        <v>-8.7796429052797258</v>
      </c>
      <c r="H143">
        <f t="shared" si="90"/>
        <v>-1.8096541049320296</v>
      </c>
      <c r="I143">
        <f t="shared" si="91"/>
        <v>-12.645726666355944</v>
      </c>
      <c r="J143">
        <f t="shared" si="92"/>
        <v>-0.85653837352597018</v>
      </c>
      <c r="K143">
        <f t="shared" si="106"/>
        <v>12.674701610117232</v>
      </c>
      <c r="L143">
        <f t="shared" si="93"/>
        <v>-0.85155858313016519</v>
      </c>
      <c r="M143">
        <f t="shared" si="94"/>
        <v>36.98050598914287</v>
      </c>
      <c r="N143">
        <f t="shared" si="95"/>
        <v>13.402722361934545</v>
      </c>
      <c r="O143">
        <f t="shared" si="107"/>
        <v>6.8148370936313596E-2</v>
      </c>
      <c r="P143">
        <f t="shared" si="108"/>
        <v>14.77496231200395</v>
      </c>
      <c r="Q143">
        <f t="shared" si="103"/>
        <v>59.716179873281369</v>
      </c>
      <c r="R143">
        <f t="shared" si="109"/>
        <v>4.2725660088821078</v>
      </c>
      <c r="S143" t="str">
        <f t="shared" si="110"/>
        <v/>
      </c>
      <c r="T143">
        <f t="shared" si="104"/>
        <v>6.7733424588782024E-2</v>
      </c>
      <c r="U143" t="str">
        <f t="shared" si="96"/>
        <v/>
      </c>
      <c r="V143" t="str">
        <f t="shared" si="97"/>
        <v/>
      </c>
      <c r="W143">
        <f t="shared" si="98"/>
        <v>0.6091386096252801</v>
      </c>
      <c r="AG143">
        <f t="shared" si="111"/>
        <v>5.0265482457436734</v>
      </c>
      <c r="AH143">
        <f t="shared" si="84"/>
        <v>10.035717301147393</v>
      </c>
      <c r="AI143">
        <f t="shared" si="85"/>
        <v>-2.6973873374013575</v>
      </c>
      <c r="AL143">
        <f t="shared" si="99"/>
        <v>-8.9836841432955481</v>
      </c>
      <c r="AM143">
        <f t="shared" si="100"/>
        <v>-11.852684178251469</v>
      </c>
    </row>
    <row r="144" spans="1:39">
      <c r="A144">
        <f t="shared" si="101"/>
        <v>0</v>
      </c>
      <c r="B144">
        <f t="shared" si="105"/>
        <v>137</v>
      </c>
      <c r="C144">
        <f t="shared" si="102"/>
        <v>4.3039819354180056</v>
      </c>
      <c r="D144">
        <f t="shared" si="86"/>
        <v>-0.4389947013636375</v>
      </c>
      <c r="E144">
        <f t="shared" si="87"/>
        <v>4.7942957812695814</v>
      </c>
      <c r="F144">
        <f t="shared" si="88"/>
        <v>-6.5638426040682711</v>
      </c>
      <c r="G144">
        <f t="shared" si="89"/>
        <v>-8.7999742603146665</v>
      </c>
      <c r="H144">
        <f t="shared" si="90"/>
        <v>-1.8355092513679534</v>
      </c>
      <c r="I144">
        <f t="shared" si="91"/>
        <v>-11.466579768639223</v>
      </c>
      <c r="J144">
        <f t="shared" si="92"/>
        <v>-0.4389947013636375</v>
      </c>
      <c r="K144">
        <f t="shared" si="106"/>
        <v>11.47498008444423</v>
      </c>
      <c r="L144">
        <f t="shared" si="93"/>
        <v>-0.79429578126958178</v>
      </c>
      <c r="M144">
        <f t="shared" si="94"/>
        <v>38.047065449624199</v>
      </c>
      <c r="N144">
        <f t="shared" si="95"/>
        <v>13.173786024843228</v>
      </c>
      <c r="O144">
        <f t="shared" si="107"/>
        <v>8.9115809363803672E-2</v>
      </c>
      <c r="P144">
        <f t="shared" si="108"/>
        <v>11.246033574907001</v>
      </c>
      <c r="Q144">
        <f t="shared" si="103"/>
        <v>60.114367367929241</v>
      </c>
      <c r="R144">
        <f t="shared" si="109"/>
        <v>4.3039819354180056</v>
      </c>
      <c r="S144" t="str">
        <f t="shared" si="110"/>
        <v/>
      </c>
      <c r="T144">
        <f t="shared" si="104"/>
        <v>3.828471176420678E-2</v>
      </c>
      <c r="U144" t="str">
        <f t="shared" si="96"/>
        <v/>
      </c>
      <c r="V144" t="str">
        <f t="shared" si="97"/>
        <v/>
      </c>
      <c r="W144">
        <f t="shared" si="98"/>
        <v>0.80028215637569133</v>
      </c>
      <c r="AG144">
        <f t="shared" si="111"/>
        <v>5.0684361477915374</v>
      </c>
      <c r="AH144">
        <f t="shared" si="84"/>
        <v>10.148181370954964</v>
      </c>
      <c r="AI144">
        <f t="shared" si="85"/>
        <v>-2.6582232046659215</v>
      </c>
      <c r="AL144">
        <f t="shared" si="99"/>
        <v>-8.5292977634344371</v>
      </c>
      <c r="AM144">
        <f t="shared" si="100"/>
        <v>-12.368007189188759</v>
      </c>
    </row>
    <row r="145" spans="1:39">
      <c r="A145">
        <f t="shared" si="101"/>
        <v>0</v>
      </c>
      <c r="B145">
        <f t="shared" si="105"/>
        <v>138</v>
      </c>
      <c r="C145">
        <f t="shared" si="102"/>
        <v>4.3353978619539033</v>
      </c>
      <c r="D145">
        <f t="shared" si="86"/>
        <v>-2.9121911791924138E-2</v>
      </c>
      <c r="E145">
        <f t="shared" si="87"/>
        <v>4.7362491053693772</v>
      </c>
      <c r="F145">
        <f t="shared" si="88"/>
        <v>-6.9051540189338594</v>
      </c>
      <c r="G145">
        <f t="shared" si="89"/>
        <v>-8.8073060989633891</v>
      </c>
      <c r="H145">
        <f t="shared" si="90"/>
        <v>-1.8595529717764945</v>
      </c>
      <c r="I145">
        <f t="shared" si="91"/>
        <v>-10.257630917245528</v>
      </c>
      <c r="J145">
        <f t="shared" si="92"/>
        <v>-2.9121911791924138E-2</v>
      </c>
      <c r="K145">
        <f t="shared" si="106"/>
        <v>10.257672256422397</v>
      </c>
      <c r="L145">
        <f t="shared" si="93"/>
        <v>-0.73624910536937704</v>
      </c>
      <c r="M145">
        <f t="shared" si="94"/>
        <v>38.87763391650391</v>
      </c>
      <c r="N145">
        <f t="shared" si="95"/>
        <v>12.91458873453562</v>
      </c>
      <c r="O145">
        <f t="shared" si="107"/>
        <v>0.12169108445389916</v>
      </c>
      <c r="P145">
        <f t="shared" si="108"/>
        <v>8.2176282248341881</v>
      </c>
      <c r="Q145">
        <f t="shared" si="103"/>
        <v>60.474864499263035</v>
      </c>
      <c r="R145">
        <f t="shared" si="109"/>
        <v>4.3353978619539033</v>
      </c>
      <c r="S145" t="str">
        <f t="shared" si="110"/>
        <v/>
      </c>
      <c r="T145">
        <f t="shared" si="104"/>
        <v>2.839048511968124E-3</v>
      </c>
      <c r="U145" t="str">
        <f t="shared" si="96"/>
        <v/>
      </c>
      <c r="V145" t="str">
        <f t="shared" si="97"/>
        <v/>
      </c>
      <c r="W145">
        <f t="shared" si="98"/>
        <v>1.095206518688864</v>
      </c>
      <c r="AG145">
        <f t="shared" si="111"/>
        <v>5.1103240498394014</v>
      </c>
      <c r="AH145">
        <f t="shared" si="84"/>
        <v>10.258906767004504</v>
      </c>
      <c r="AI145">
        <f t="shared" si="85"/>
        <v>-2.6143839190846871</v>
      </c>
      <c r="AL145">
        <f t="shared" si="99"/>
        <v>-8.0368028420803999</v>
      </c>
      <c r="AM145">
        <f t="shared" si="100"/>
        <v>-12.860434996919134</v>
      </c>
    </row>
    <row r="146" spans="1:39">
      <c r="A146">
        <f t="shared" si="101"/>
        <v>0</v>
      </c>
      <c r="B146">
        <f t="shared" si="105"/>
        <v>139</v>
      </c>
      <c r="C146">
        <f t="shared" si="102"/>
        <v>4.3668137884898011</v>
      </c>
      <c r="D146">
        <f t="shared" si="86"/>
        <v>0.37214960914067996</v>
      </c>
      <c r="E146">
        <f t="shared" si="87"/>
        <v>4.6774758404906045</v>
      </c>
      <c r="F146">
        <f t="shared" si="88"/>
        <v>-7.2081141557235142</v>
      </c>
      <c r="G146">
        <f t="shared" si="89"/>
        <v>-8.8018941311311885</v>
      </c>
      <c r="H146">
        <f t="shared" si="90"/>
        <v>-1.8817615379084431</v>
      </c>
      <c r="I146">
        <f t="shared" si="91"/>
        <v>-9.0262968793857148</v>
      </c>
      <c r="J146">
        <f t="shared" si="92"/>
        <v>0.3721496091406804</v>
      </c>
      <c r="K146">
        <f t="shared" si="106"/>
        <v>9.0339653910335436</v>
      </c>
      <c r="L146">
        <f t="shared" si="93"/>
        <v>-0.6774758404906045</v>
      </c>
      <c r="M146">
        <f t="shared" si="94"/>
        <v>39.472304414405485</v>
      </c>
      <c r="N146">
        <f t="shared" si="95"/>
        <v>12.626438069623433</v>
      </c>
      <c r="O146">
        <f t="shared" si="107"/>
        <v>0.17494973648520659</v>
      </c>
      <c r="P146">
        <f t="shared" si="108"/>
        <v>5.7305081424059887</v>
      </c>
      <c r="Q146">
        <f t="shared" si="103"/>
        <v>60.79711877730012</v>
      </c>
      <c r="R146">
        <f t="shared" si="109"/>
        <v>4.3668137884898011</v>
      </c>
      <c r="S146" t="str">
        <f t="shared" si="110"/>
        <v/>
      </c>
      <c r="T146">
        <f t="shared" si="104"/>
        <v>-4.1229489137521814E-2</v>
      </c>
      <c r="U146" t="str">
        <f t="shared" si="96"/>
        <v/>
      </c>
      <c r="V146" t="str">
        <f t="shared" si="97"/>
        <v/>
      </c>
      <c r="W146">
        <f t="shared" si="98"/>
        <v>1.5705413510190556</v>
      </c>
      <c r="AG146">
        <f t="shared" si="111"/>
        <v>5.1522119518872653</v>
      </c>
      <c r="AH146">
        <f t="shared" si="84"/>
        <v>10.367699239326603</v>
      </c>
      <c r="AI146">
        <f t="shared" si="85"/>
        <v>-2.5659463896612533</v>
      </c>
      <c r="AL146">
        <f t="shared" si="99"/>
        <v>-7.5078231509594708</v>
      </c>
      <c r="AM146">
        <f t="shared" si="100"/>
        <v>-13.326734890452025</v>
      </c>
    </row>
    <row r="147" spans="1:39">
      <c r="A147">
        <f t="shared" si="101"/>
        <v>0</v>
      </c>
      <c r="B147">
        <f t="shared" si="105"/>
        <v>140</v>
      </c>
      <c r="C147">
        <f t="shared" si="102"/>
        <v>4.3982297150256988</v>
      </c>
      <c r="D147">
        <f t="shared" si="86"/>
        <v>0.76393202250006631</v>
      </c>
      <c r="E147">
        <f t="shared" si="87"/>
        <v>4.6180339887499171</v>
      </c>
      <c r="F147">
        <f t="shared" si="88"/>
        <v>-7.4721359549994881</v>
      </c>
      <c r="G147">
        <f t="shared" si="89"/>
        <v>-8.7840226349461847</v>
      </c>
      <c r="H147">
        <f t="shared" si="90"/>
        <v>-1.9021130325903</v>
      </c>
      <c r="I147">
        <f t="shared" si="91"/>
        <v>-7.7799655555155045</v>
      </c>
      <c r="J147">
        <f t="shared" si="92"/>
        <v>0.76393202250006631</v>
      </c>
      <c r="K147">
        <f t="shared" si="106"/>
        <v>7.8173816703554087</v>
      </c>
      <c r="L147">
        <f t="shared" si="93"/>
        <v>-0.61803398874991711</v>
      </c>
      <c r="M147">
        <f t="shared" si="94"/>
        <v>39.832815729997385</v>
      </c>
      <c r="N147">
        <f t="shared" si="95"/>
        <v>12.310734148701137</v>
      </c>
      <c r="O147">
        <f t="shared" si="107"/>
        <v>0.26800890246837811</v>
      </c>
      <c r="P147">
        <f t="shared" si="108"/>
        <v>3.7853122093118126</v>
      </c>
      <c r="Q147">
        <f t="shared" si="103"/>
        <v>61.080929170352675</v>
      </c>
      <c r="R147">
        <f t="shared" si="109"/>
        <v>4.3982297150256988</v>
      </c>
      <c r="S147" t="str">
        <f t="shared" si="110"/>
        <v/>
      </c>
      <c r="T147">
        <f t="shared" si="104"/>
        <v>-9.8192211398479362E-2</v>
      </c>
      <c r="U147" t="str">
        <f t="shared" si="96"/>
        <v/>
      </c>
      <c r="V147" t="str">
        <f t="shared" si="97"/>
        <v/>
      </c>
      <c r="W147">
        <f t="shared" si="98"/>
        <v>2.3776110139238007</v>
      </c>
      <c r="AG147">
        <f t="shared" si="111"/>
        <v>5.1940998539351293</v>
      </c>
      <c r="AH147">
        <f t="shared" si="84"/>
        <v>10.474367928956877</v>
      </c>
      <c r="AI147">
        <f t="shared" si="85"/>
        <v>-2.5129955922814111</v>
      </c>
      <c r="AL147">
        <f t="shared" si="99"/>
        <v>-6.9442719099993777</v>
      </c>
      <c r="AM147">
        <f t="shared" si="100"/>
        <v>-13.763819204711579</v>
      </c>
    </row>
    <row r="148" spans="1:39">
      <c r="A148">
        <f t="shared" si="101"/>
        <v>0</v>
      </c>
      <c r="B148">
        <f t="shared" si="105"/>
        <v>141</v>
      </c>
      <c r="C148">
        <f t="shared" si="102"/>
        <v>4.4296456415615966</v>
      </c>
      <c r="D148">
        <f t="shared" si="86"/>
        <v>1.145382853694084</v>
      </c>
      <c r="E148">
        <f t="shared" si="87"/>
        <v>4.557982212078481</v>
      </c>
      <c r="F148">
        <f t="shared" si="88"/>
        <v>-7.6968633311985029</v>
      </c>
      <c r="G148">
        <f t="shared" si="89"/>
        <v>-8.75400307537355</v>
      </c>
      <c r="H148">
        <f t="shared" si="90"/>
        <v>-1.9205873713538795</v>
      </c>
      <c r="I148">
        <f t="shared" si="91"/>
        <v>-6.5259448990763964</v>
      </c>
      <c r="J148">
        <f t="shared" si="92"/>
        <v>1.145382853694084</v>
      </c>
      <c r="K148">
        <f t="shared" si="106"/>
        <v>6.6256968469224153</v>
      </c>
      <c r="L148">
        <f t="shared" si="93"/>
        <v>-0.55798221207848131</v>
      </c>
      <c r="M148">
        <f t="shared" si="94"/>
        <v>39.962510657334285</v>
      </c>
      <c r="N148">
        <f t="shared" si="95"/>
        <v>11.96896384524765</v>
      </c>
      <c r="O148">
        <f t="shared" si="107"/>
        <v>0.44573332124652126</v>
      </c>
      <c r="P148">
        <f t="shared" si="108"/>
        <v>2.3479528668864331</v>
      </c>
      <c r="Q148">
        <f t="shared" si="103"/>
        <v>61.326519458611635</v>
      </c>
      <c r="R148">
        <f t="shared" si="109"/>
        <v>4.4296456415615966</v>
      </c>
      <c r="S148" t="str">
        <f t="shared" si="110"/>
        <v/>
      </c>
      <c r="T148">
        <f t="shared" si="104"/>
        <v>-0.17551218580717526</v>
      </c>
      <c r="U148" t="str">
        <f t="shared" si="96"/>
        <v/>
      </c>
      <c r="V148" t="str">
        <f t="shared" si="97"/>
        <v/>
      </c>
      <c r="W148">
        <f t="shared" si="98"/>
        <v>3.8331263488839515</v>
      </c>
      <c r="AG148">
        <f t="shared" si="111"/>
        <v>5.2359877559829933</v>
      </c>
      <c r="AH148">
        <f t="shared" si="84"/>
        <v>10.57872570276745</v>
      </c>
      <c r="AI148">
        <f t="shared" si="85"/>
        <v>-2.4556244206365676</v>
      </c>
      <c r="AL148">
        <f t="shared" si="99"/>
        <v>-6.3483375509928184</v>
      </c>
      <c r="AM148">
        <f t="shared" si="100"/>
        <v>-14.168771689417776</v>
      </c>
    </row>
    <row r="149" spans="1:39">
      <c r="A149">
        <f t="shared" si="101"/>
        <v>0</v>
      </c>
      <c r="B149">
        <f t="shared" si="105"/>
        <v>142</v>
      </c>
      <c r="C149">
        <f t="shared" si="102"/>
        <v>4.4610615680974943</v>
      </c>
      <c r="D149">
        <f t="shared" si="86"/>
        <v>1.5157076228564759</v>
      </c>
      <c r="E149">
        <f t="shared" si="87"/>
        <v>4.4973797743297332</v>
      </c>
      <c r="F149">
        <f t="shared" si="88"/>
        <v>-7.8821678778785129</v>
      </c>
      <c r="G149">
        <f t="shared" si="89"/>
        <v>-8.7121726372324986</v>
      </c>
      <c r="H149">
        <f t="shared" si="90"/>
        <v>-1.9371663222572562</v>
      </c>
      <c r="I149">
        <f t="shared" si="91"/>
        <v>-5.2714133433567198</v>
      </c>
      <c r="J149">
        <f t="shared" si="92"/>
        <v>1.5157076228564752</v>
      </c>
      <c r="K149">
        <f t="shared" si="106"/>
        <v>5.4849948253853889</v>
      </c>
      <c r="L149">
        <f t="shared" si="93"/>
        <v>-0.49737977432973296</v>
      </c>
      <c r="M149">
        <f t="shared" si="94"/>
        <v>39.866281893790401</v>
      </c>
      <c r="N149">
        <f t="shared" si="95"/>
        <v>11.602694681842916</v>
      </c>
      <c r="O149">
        <f t="shared" si="107"/>
        <v>0.83006157617929155</v>
      </c>
      <c r="P149">
        <f t="shared" si="108"/>
        <v>1.3571790317114256</v>
      </c>
      <c r="Q149">
        <f t="shared" si="103"/>
        <v>61.534671864003677</v>
      </c>
      <c r="R149">
        <f t="shared" si="109"/>
        <v>4.4610615680974943</v>
      </c>
      <c r="S149" t="str">
        <f t="shared" si="110"/>
        <v/>
      </c>
      <c r="T149">
        <f t="shared" si="104"/>
        <v>-0.28753344200690323</v>
      </c>
      <c r="U149" t="str">
        <f t="shared" si="96"/>
        <v/>
      </c>
      <c r="V149" t="str">
        <f t="shared" si="97"/>
        <v/>
      </c>
      <c r="W149">
        <f t="shared" si="98"/>
        <v>6.6314021877061045</v>
      </c>
      <c r="AG149">
        <f t="shared" si="111"/>
        <v>5.2778756580308572</v>
      </c>
      <c r="AH149">
        <f t="shared" si="84"/>
        <v>10.680589481762048</v>
      </c>
      <c r="AI149">
        <f t="shared" si="85"/>
        <v>-2.3939335232566421</v>
      </c>
      <c r="AL149">
        <f t="shared" si="99"/>
        <v>-5.7224670696932609</v>
      </c>
      <c r="AM149">
        <f t="shared" si="100"/>
        <v>-14.538872443229081</v>
      </c>
    </row>
    <row r="150" spans="1:39">
      <c r="A150">
        <f t="shared" si="101"/>
        <v>0</v>
      </c>
      <c r="B150">
        <f t="shared" si="105"/>
        <v>143</v>
      </c>
      <c r="C150">
        <f t="shared" si="102"/>
        <v>4.4924774946333921</v>
      </c>
      <c r="D150">
        <f t="shared" si="86"/>
        <v>1.8741622786916006</v>
      </c>
      <c r="E150">
        <f t="shared" si="87"/>
        <v>4.4362864827931094</v>
      </c>
      <c r="F150">
        <f t="shared" si="88"/>
        <v>-8.0281440442409764</v>
      </c>
      <c r="G150">
        <f t="shared" si="89"/>
        <v>-8.6588926786401483</v>
      </c>
      <c r="H150">
        <f t="shared" si="90"/>
        <v>-1.9518335238774895</v>
      </c>
      <c r="I150">
        <f t="shared" si="91"/>
        <v>-4.0233721146649994</v>
      </c>
      <c r="J150">
        <f t="shared" si="92"/>
        <v>1.8741622786916008</v>
      </c>
      <c r="K150">
        <f t="shared" si="106"/>
        <v>4.4384690401009221</v>
      </c>
      <c r="L150">
        <f t="shared" si="93"/>
        <v>-0.436286482793109</v>
      </c>
      <c r="M150">
        <f t="shared" si="94"/>
        <v>39.550506161873287</v>
      </c>
      <c r="N150">
        <f t="shared" si="95"/>
        <v>11.213568428030717</v>
      </c>
      <c r="O150">
        <f t="shared" si="107"/>
        <v>1.830850620525212</v>
      </c>
      <c r="P150">
        <f t="shared" si="108"/>
        <v>0.73329051640362819</v>
      </c>
      <c r="Q150">
        <f t="shared" si="103"/>
        <v>61.706988058487767</v>
      </c>
      <c r="R150">
        <f t="shared" si="109"/>
        <v>4.4924774946333921</v>
      </c>
      <c r="S150" t="str">
        <f t="shared" si="110"/>
        <v/>
      </c>
      <c r="T150">
        <f t="shared" si="104"/>
        <v>-0.46581877720441733</v>
      </c>
      <c r="U150" t="str">
        <f t="shared" si="96"/>
        <v/>
      </c>
      <c r="V150" t="str">
        <f t="shared" si="97"/>
        <v/>
      </c>
      <c r="W150">
        <f t="shared" si="98"/>
        <v>12.273443878887003</v>
      </c>
      <c r="AG150">
        <f t="shared" si="111"/>
        <v>5.3197635600787212</v>
      </c>
      <c r="AH150">
        <f t="shared" si="84"/>
        <v>10.77978056225877</v>
      </c>
      <c r="AI150">
        <f t="shared" si="85"/>
        <v>-2.3280311269383476</v>
      </c>
      <c r="AL150">
        <f t="shared" si="99"/>
        <v>-5.0693471113706732</v>
      </c>
      <c r="AM150">
        <f t="shared" si="100"/>
        <v>-14.871621192767611</v>
      </c>
    </row>
    <row r="151" spans="1:39">
      <c r="A151">
        <f t="shared" si="101"/>
        <v>0</v>
      </c>
      <c r="B151">
        <f t="shared" si="105"/>
        <v>144</v>
      </c>
      <c r="C151">
        <f t="shared" si="102"/>
        <v>4.5238934211692898</v>
      </c>
      <c r="D151">
        <f t="shared" si="86"/>
        <v>2.2200554268670745</v>
      </c>
      <c r="E151">
        <f t="shared" si="87"/>
        <v>4.3747626291714736</v>
      </c>
      <c r="F151">
        <f t="shared" si="88"/>
        <v>-8.1351028478925205</v>
      </c>
      <c r="G151">
        <f t="shared" si="89"/>
        <v>-8.594547111198894</v>
      </c>
      <c r="H151">
        <f t="shared" si="90"/>
        <v>-1.9645745014573728</v>
      </c>
      <c r="I151">
        <f t="shared" si="91"/>
        <v>-2.7885997914006193</v>
      </c>
      <c r="J151">
        <f t="shared" si="92"/>
        <v>2.2200554268670745</v>
      </c>
      <c r="K151">
        <f t="shared" si="106"/>
        <v>3.5643982514530452</v>
      </c>
      <c r="L151">
        <f t="shared" si="93"/>
        <v>-0.37476262917147368</v>
      </c>
      <c r="M151">
        <f t="shared" si="94"/>
        <v>39.022967228874784</v>
      </c>
      <c r="N151">
        <f t="shared" si="95"/>
        <v>10.803294427307101</v>
      </c>
      <c r="O151">
        <f t="shared" si="107"/>
        <v>5.3843414609273381</v>
      </c>
      <c r="P151">
        <f t="shared" si="108"/>
        <v>0.38785330836041426</v>
      </c>
      <c r="Q151">
        <f t="shared" si="103"/>
        <v>61.846426675783434</v>
      </c>
      <c r="R151">
        <f t="shared" si="109"/>
        <v>4.5238934211692898</v>
      </c>
      <c r="S151" t="str">
        <f t="shared" si="110"/>
        <v/>
      </c>
      <c r="T151">
        <f t="shared" si="104"/>
        <v>-0.79611833641858509</v>
      </c>
      <c r="U151" t="str">
        <f t="shared" si="96"/>
        <v/>
      </c>
      <c r="V151" t="str">
        <f t="shared" si="97"/>
        <v/>
      </c>
      <c r="W151">
        <f t="shared" si="98"/>
        <v>23.204649299102314</v>
      </c>
      <c r="AG151">
        <f t="shared" si="111"/>
        <v>5.3616514621265852</v>
      </c>
      <c r="AH151">
        <f t="shared" ref="AH151:AH173" si="112">rx+ABS(Rcurrenta)*COS(AG151)</f>
        <v>10.876124929397069</v>
      </c>
      <c r="AI151">
        <f t="shared" ref="AI151:AI173" si="113">IF(ABS(Rcurrenta)&lt;500,ry+ABS(Rcurrenta)*SIN(AG151),currenty+currentdy_dx*(AH151-current_x))</f>
        <v>-2.2580328468786104</v>
      </c>
      <c r="AL151">
        <f t="shared" si="99"/>
        <v>-4.3918829549449576</v>
      </c>
      <c r="AM151">
        <f t="shared" si="100"/>
        <v>-15.164758710752219</v>
      </c>
    </row>
    <row r="152" spans="1:39">
      <c r="A152">
        <f t="shared" si="101"/>
        <v>0</v>
      </c>
      <c r="B152">
        <f t="shared" si="105"/>
        <v>145</v>
      </c>
      <c r="C152">
        <f t="shared" si="102"/>
        <v>4.5553093477051876</v>
      </c>
      <c r="D152">
        <f t="shared" si="86"/>
        <v>2.5527503448586364</v>
      </c>
      <c r="E152">
        <f t="shared" si="87"/>
        <v>4.3128689300804863</v>
      </c>
      <c r="F152">
        <f t="shared" si="88"/>
        <v>-8.203564199759839</v>
      </c>
      <c r="G152">
        <f t="shared" si="89"/>
        <v>-8.519540713511029</v>
      </c>
      <c r="H152">
        <f t="shared" si="90"/>
        <v>-1.9753766811902715</v>
      </c>
      <c r="I152">
        <f t="shared" si="91"/>
        <v>-1.5736094460597103</v>
      </c>
      <c r="J152">
        <f t="shared" si="92"/>
        <v>2.5527503448586368</v>
      </c>
      <c r="K152">
        <f t="shared" si="106"/>
        <v>2.9987965939530206</v>
      </c>
      <c r="L152">
        <f t="shared" si="93"/>
        <v>-0.31286893008048666</v>
      </c>
      <c r="M152">
        <f t="shared" si="94"/>
        <v>38.292768586676623</v>
      </c>
      <c r="N152">
        <f t="shared" si="95"/>
        <v>10.373642679760858</v>
      </c>
      <c r="O152">
        <f t="shared" si="107"/>
        <v>29.275424128186621</v>
      </c>
      <c r="P152">
        <f t="shared" si="108"/>
        <v>0.23639972628375383</v>
      </c>
      <c r="Q152">
        <f t="shared" si="103"/>
        <v>61.958405549395764</v>
      </c>
      <c r="R152">
        <f t="shared" si="109"/>
        <v>4.5553093477051876</v>
      </c>
      <c r="S152" t="str">
        <f t="shared" si="110"/>
        <v/>
      </c>
      <c r="T152">
        <f t="shared" si="104"/>
        <v>-1.622226119225884</v>
      </c>
      <c r="U152" t="str">
        <f t="shared" si="96"/>
        <v/>
      </c>
      <c r="V152" t="str">
        <f t="shared" si="97"/>
        <v/>
      </c>
      <c r="W152">
        <f t="shared" si="98"/>
        <v>38.071110070564025</v>
      </c>
      <c r="AG152">
        <f t="shared" si="111"/>
        <v>5.4035393641744491</v>
      </c>
      <c r="AH152">
        <f t="shared" si="112"/>
        <v>10.969453562418948</v>
      </c>
      <c r="AI152">
        <f t="shared" si="113"/>
        <v>-2.1840614838462309</v>
      </c>
      <c r="AL152">
        <f t="shared" si="99"/>
        <v>-3.6931755794412391</v>
      </c>
      <c r="AM152">
        <f t="shared" si="100"/>
        <v>-15.416286183895032</v>
      </c>
    </row>
    <row r="153" spans="1:39">
      <c r="A153">
        <f t="shared" si="101"/>
        <v>0</v>
      </c>
      <c r="B153">
        <f t="shared" si="105"/>
        <v>146</v>
      </c>
      <c r="C153">
        <f t="shared" si="102"/>
        <v>4.5867252742410853</v>
      </c>
      <c r="D153">
        <f t="shared" si="86"/>
        <v>2.8716667759999632</v>
      </c>
      <c r="E153">
        <f t="shared" si="87"/>
        <v>4.2506664671286343</v>
      </c>
      <c r="F153">
        <f t="shared" si="88"/>
        <v>-8.2342479272697915</v>
      </c>
      <c r="G153">
        <f t="shared" si="89"/>
        <v>-8.4342973848455696</v>
      </c>
      <c r="H153">
        <f t="shared" si="90"/>
        <v>-1.9842294026289524</v>
      </c>
      <c r="I153">
        <f t="shared" si="91"/>
        <v>-0.38460868193760245</v>
      </c>
      <c r="J153">
        <f t="shared" si="92"/>
        <v>2.8716667759999632</v>
      </c>
      <c r="K153">
        <f t="shared" si="106"/>
        <v>2.8973080455146296</v>
      </c>
      <c r="L153">
        <f t="shared" si="93"/>
        <v>-0.25066646712863389</v>
      </c>
      <c r="M153">
        <f t="shared" si="94"/>
        <v>37.370236637312203</v>
      </c>
      <c r="N153">
        <f t="shared" si="95"/>
        <v>9.9264367078348474</v>
      </c>
      <c r="O153">
        <f t="shared" si="107"/>
        <v>1953.3697666074024</v>
      </c>
      <c r="P153">
        <f t="shared" si="108"/>
        <v>0.21884786039462489</v>
      </c>
      <c r="Q153">
        <f t="shared" si="103"/>
        <v>62.052615522887493</v>
      </c>
      <c r="R153">
        <f t="shared" si="109"/>
        <v>4.5867252742410853</v>
      </c>
      <c r="S153" t="str">
        <f t="shared" si="110"/>
        <v/>
      </c>
      <c r="T153">
        <f t="shared" si="104"/>
        <v>-7.4664637353814394</v>
      </c>
      <c r="U153" t="str">
        <f t="shared" si="96"/>
        <v/>
      </c>
      <c r="V153" t="str">
        <f t="shared" si="97"/>
        <v/>
      </c>
      <c r="W153">
        <f t="shared" si="98"/>
        <v>41.124459630408381</v>
      </c>
      <c r="AG153">
        <f t="shared" si="111"/>
        <v>5.4454272662223131</v>
      </c>
      <c r="AH153">
        <f t="shared" si="112"/>
        <v>11.059602731188805</v>
      </c>
      <c r="AI153">
        <f t="shared" si="113"/>
        <v>-2.1062468087476063</v>
      </c>
      <c r="AL153">
        <f t="shared" si="99"/>
        <v>-2.9764970135106612</v>
      </c>
      <c r="AM153">
        <f t="shared" si="100"/>
        <v>-15.624482359326663</v>
      </c>
    </row>
    <row r="154" spans="1:39">
      <c r="A154">
        <f t="shared" si="101"/>
        <v>0</v>
      </c>
      <c r="B154">
        <f t="shared" si="105"/>
        <v>147</v>
      </c>
      <c r="C154">
        <f t="shared" si="102"/>
        <v>4.6181412007769831</v>
      </c>
      <c r="D154">
        <f t="shared" si="86"/>
        <v>3.1762824963665173</v>
      </c>
      <c r="E154">
        <f t="shared" si="87"/>
        <v>4.1882166266370549</v>
      </c>
      <c r="F154">
        <f t="shared" si="88"/>
        <v>-8.228063591270951</v>
      </c>
      <c r="G154">
        <f t="shared" si="89"/>
        <v>-8.3392583459961305</v>
      </c>
      <c r="H154">
        <f t="shared" si="90"/>
        <v>-1.9911239292061576</v>
      </c>
      <c r="I154">
        <f t="shared" si="91"/>
        <v>0.7725371514834336</v>
      </c>
      <c r="J154">
        <f t="shared" si="92"/>
        <v>3.1762824963665173</v>
      </c>
      <c r="K154">
        <f t="shared" si="106"/>
        <v>3.2688811766637302</v>
      </c>
      <c r="L154">
        <f t="shared" si="93"/>
        <v>-0.18821662663705446</v>
      </c>
      <c r="M154">
        <f t="shared" si="94"/>
        <v>36.266815305387631</v>
      </c>
      <c r="N154">
        <f t="shared" si="95"/>
        <v>9.4635462335106304</v>
      </c>
      <c r="O154">
        <f t="shared" si="107"/>
        <v>-233.98807470910012</v>
      </c>
      <c r="P154">
        <f t="shared" si="108"/>
        <v>0.3237766738405829</v>
      </c>
      <c r="Q154">
        <f t="shared" si="103"/>
        <v>62.143637139597246</v>
      </c>
      <c r="R154">
        <f t="shared" si="109"/>
        <v>4.6181412007769831</v>
      </c>
      <c r="S154" t="str">
        <f t="shared" si="110"/>
        <v/>
      </c>
      <c r="T154">
        <f t="shared" si="104"/>
        <v>4.1114948197214689</v>
      </c>
      <c r="U154" t="str">
        <f t="shared" si="96"/>
        <v/>
      </c>
      <c r="V154" t="str">
        <f t="shared" si="97"/>
        <v/>
      </c>
      <c r="W154">
        <f t="shared" si="98"/>
        <v>27.796937602834561</v>
      </c>
      <c r="AG154">
        <f t="shared" ref="AG154:AG173" si="114">AG153+2*PI()/150</f>
        <v>5.4873151682701771</v>
      </c>
      <c r="AH154">
        <f t="shared" si="112"/>
        <v>11.146414283431724</v>
      </c>
      <c r="AI154">
        <f t="shared" si="113"/>
        <v>-2.0247253349644634</v>
      </c>
      <c r="AL154">
        <f t="shared" si="99"/>
        <v>-2.2452641839793896</v>
      </c>
      <c r="AM154">
        <f t="shared" si="100"/>
        <v>-15.787918317944673</v>
      </c>
    </row>
    <row r="155" spans="1:39">
      <c r="A155">
        <f t="shared" si="101"/>
        <v>0</v>
      </c>
      <c r="B155">
        <f t="shared" si="105"/>
        <v>148</v>
      </c>
      <c r="C155">
        <f t="shared" si="102"/>
        <v>4.6495571273128808</v>
      </c>
      <c r="D155">
        <f t="shared" si="86"/>
        <v>3.4661346490232861</v>
      </c>
      <c r="E155">
        <f t="shared" si="87"/>
        <v>4.1255810390586527</v>
      </c>
      <c r="F155">
        <f t="shared" si="88"/>
        <v>-8.1860992006286697</v>
      </c>
      <c r="G155">
        <f t="shared" si="89"/>
        <v>-8.2348802945548272</v>
      </c>
      <c r="H155">
        <f t="shared" si="90"/>
        <v>-1.9960534568565416</v>
      </c>
      <c r="I155">
        <f t="shared" si="91"/>
        <v>1.8923383104862612</v>
      </c>
      <c r="J155">
        <f t="shared" si="92"/>
        <v>3.4661346490232865</v>
      </c>
      <c r="K155">
        <f t="shared" si="106"/>
        <v>3.9490547839316914</v>
      </c>
      <c r="L155">
        <f t="shared" si="93"/>
        <v>-0.125581039058653</v>
      </c>
      <c r="M155">
        <f t="shared" si="94"/>
        <v>34.994953065548273</v>
      </c>
      <c r="N155">
        <f t="shared" si="95"/>
        <v>8.986879695940809</v>
      </c>
      <c r="O155">
        <f t="shared" si="107"/>
        <v>-15.390420906301388</v>
      </c>
      <c r="P155">
        <f t="shared" si="108"/>
        <v>0.59051731057742907</v>
      </c>
      <c r="Q155">
        <f t="shared" si="103"/>
        <v>62.246332070497893</v>
      </c>
      <c r="R155">
        <f t="shared" si="109"/>
        <v>4.6495571273128808</v>
      </c>
      <c r="S155" t="str">
        <f t="shared" si="110"/>
        <v/>
      </c>
      <c r="T155">
        <f t="shared" si="104"/>
        <v>1.8316675352477632</v>
      </c>
      <c r="U155" t="str">
        <f t="shared" si="96"/>
        <v/>
      </c>
      <c r="V155" t="str">
        <f t="shared" si="97"/>
        <v/>
      </c>
      <c r="W155">
        <f t="shared" si="98"/>
        <v>15.240874126449361</v>
      </c>
      <c r="AG155">
        <f t="shared" si="114"/>
        <v>5.529203070318041</v>
      </c>
      <c r="AH155">
        <f t="shared" si="112"/>
        <v>11.229735922186308</v>
      </c>
      <c r="AI155">
        <f t="shared" si="113"/>
        <v>-1.9396400788630015</v>
      </c>
      <c r="AL155">
        <f t="shared" si="99"/>
        <v>-1.5030114926949749</v>
      </c>
      <c r="AM155">
        <f t="shared" si="100"/>
        <v>-15.905469744053976</v>
      </c>
    </row>
    <row r="156" spans="1:39">
      <c r="A156">
        <f t="shared" si="101"/>
        <v>0</v>
      </c>
      <c r="B156">
        <f t="shared" si="105"/>
        <v>149</v>
      </c>
      <c r="C156">
        <f t="shared" si="102"/>
        <v>4.6809730538487786</v>
      </c>
      <c r="D156">
        <f t="shared" si="86"/>
        <v>3.7408208410879467</v>
      </c>
      <c r="E156">
        <f t="shared" si="87"/>
        <v>4.0628215181562837</v>
      </c>
      <c r="F156">
        <f t="shared" si="88"/>
        <v>-8.1096089359069854</v>
      </c>
      <c r="G156">
        <f t="shared" si="89"/>
        <v>-8.1216335219845295</v>
      </c>
      <c r="H156">
        <f t="shared" si="90"/>
        <v>-1.9990131207314623</v>
      </c>
      <c r="I156">
        <f t="shared" si="91"/>
        <v>2.9697103544175554</v>
      </c>
      <c r="J156">
        <f t="shared" si="92"/>
        <v>3.7408208410879467</v>
      </c>
      <c r="K156">
        <f t="shared" si="106"/>
        <v>4.7762872771905975</v>
      </c>
      <c r="L156">
        <f t="shared" si="93"/>
        <v>-6.2821518156283229E-2</v>
      </c>
      <c r="M156">
        <f t="shared" si="94"/>
        <v>33.567983431282329</v>
      </c>
      <c r="N156">
        <f t="shared" si="95"/>
        <v>8.4983766391605702</v>
      </c>
      <c r="O156">
        <f t="shared" si="107"/>
        <v>-3.8309480057799794</v>
      </c>
      <c r="P156">
        <f t="shared" si="108"/>
        <v>1.0859823909699911</v>
      </c>
      <c r="Q156">
        <f t="shared" si="103"/>
        <v>62.370395285476128</v>
      </c>
      <c r="R156">
        <f t="shared" si="109"/>
        <v>4.6809730538487786</v>
      </c>
      <c r="S156" t="str">
        <f t="shared" si="110"/>
        <v/>
      </c>
      <c r="T156">
        <f t="shared" si="104"/>
        <v>1.259658483368028</v>
      </c>
      <c r="U156" t="str">
        <f t="shared" si="96"/>
        <v/>
      </c>
      <c r="V156" t="str">
        <f t="shared" si="97"/>
        <v/>
      </c>
      <c r="W156">
        <f t="shared" si="98"/>
        <v>8.2874271948012623</v>
      </c>
      <c r="AG156">
        <f t="shared" si="114"/>
        <v>5.571090972365905</v>
      </c>
      <c r="AH156">
        <f t="shared" si="112"/>
        <v>11.309421472985298</v>
      </c>
      <c r="AI156">
        <f t="shared" si="113"/>
        <v>-1.8511403088945861</v>
      </c>
      <c r="AL156">
        <f t="shared" si="99"/>
        <v>-0.75336236221191233</v>
      </c>
      <c r="AM156">
        <f t="shared" si="100"/>
        <v>-15.976326582801081</v>
      </c>
    </row>
    <row r="157" spans="1:39">
      <c r="A157">
        <f t="shared" si="101"/>
        <v>0</v>
      </c>
      <c r="B157">
        <f t="shared" si="105"/>
        <v>150</v>
      </c>
      <c r="C157">
        <f t="shared" si="102"/>
        <v>4.7123889803846764</v>
      </c>
      <c r="D157">
        <f t="shared" si="86"/>
        <v>3.9999999999998921</v>
      </c>
      <c r="E157">
        <f t="shared" si="87"/>
        <v>4.0000000000000266</v>
      </c>
      <c r="F157">
        <f t="shared" si="88"/>
        <v>-8.0000000000000533</v>
      </c>
      <c r="G157">
        <f t="shared" si="89"/>
        <v>-8.0000000000000533</v>
      </c>
      <c r="H157">
        <f t="shared" si="90"/>
        <v>-2</v>
      </c>
      <c r="I157">
        <f t="shared" si="91"/>
        <v>3.9999999999995679</v>
      </c>
      <c r="J157">
        <f t="shared" si="92"/>
        <v>3.9999999999998921</v>
      </c>
      <c r="K157">
        <f t="shared" si="106"/>
        <v>5.6568542494919987</v>
      </c>
      <c r="L157">
        <f t="shared" si="93"/>
        <v>-2.7012897127476343E-14</v>
      </c>
      <c r="M157">
        <f t="shared" si="94"/>
        <v>32.000000000000696</v>
      </c>
      <c r="N157">
        <f t="shared" si="95"/>
        <v>8.0000000000002149</v>
      </c>
      <c r="O157">
        <f t="shared" si="107"/>
        <v>-1.5000000000005163</v>
      </c>
      <c r="P157">
        <f t="shared" si="108"/>
        <v>1.885618083163707</v>
      </c>
      <c r="Q157">
        <f t="shared" si="103"/>
        <v>62.520446775690694</v>
      </c>
      <c r="R157">
        <f t="shared" si="109"/>
        <v>4.7123889803846764</v>
      </c>
      <c r="S157" t="str">
        <f t="shared" si="110"/>
        <v/>
      </c>
      <c r="T157">
        <f t="shared" si="104"/>
        <v>1.000000000000081</v>
      </c>
      <c r="U157" t="str">
        <f t="shared" si="96"/>
        <v/>
      </c>
      <c r="V157" t="str">
        <f t="shared" si="97"/>
        <v/>
      </c>
      <c r="W157">
        <f t="shared" si="98"/>
        <v>4.7729707730102584</v>
      </c>
      <c r="AG157">
        <f t="shared" si="114"/>
        <v>5.612978874413769</v>
      </c>
      <c r="AH157">
        <f t="shared" si="112"/>
        <v>11.385331140295259</v>
      </c>
      <c r="AI157">
        <f t="shared" si="113"/>
        <v>-1.7593812837281657</v>
      </c>
      <c r="AL157">
        <f t="shared" si="99"/>
        <v>-3.2770747920851662E-13</v>
      </c>
      <c r="AM157">
        <f t="shared" si="100"/>
        <v>-16</v>
      </c>
    </row>
    <row r="158" spans="1:39">
      <c r="A158">
        <f t="shared" si="101"/>
        <v>0</v>
      </c>
      <c r="B158">
        <f t="shared" si="105"/>
        <v>151</v>
      </c>
      <c r="C158">
        <f t="shared" si="102"/>
        <v>4.7438049069205741</v>
      </c>
      <c r="D158">
        <f t="shared" si="86"/>
        <v>4.2433929863380104</v>
      </c>
      <c r="E158">
        <f t="shared" si="87"/>
        <v>3.9371784818437709</v>
      </c>
      <c r="F158">
        <f t="shared" si="88"/>
        <v>-7.8588187189454697</v>
      </c>
      <c r="G158">
        <f t="shared" si="89"/>
        <v>-7.8704714438672836</v>
      </c>
      <c r="H158">
        <f t="shared" si="90"/>
        <v>-1.9990131207314639</v>
      </c>
      <c r="I158">
        <f t="shared" si="91"/>
        <v>4.9790069793556162</v>
      </c>
      <c r="J158">
        <f t="shared" si="92"/>
        <v>4.2433929863380095</v>
      </c>
      <c r="K158">
        <f t="shared" si="106"/>
        <v>6.5419335472759546</v>
      </c>
      <c r="L158">
        <f t="shared" si="93"/>
        <v>6.2821518156229231E-2</v>
      </c>
      <c r="M158">
        <f t="shared" si="94"/>
        <v>30.305727188128458</v>
      </c>
      <c r="N158">
        <f t="shared" si="95"/>
        <v>7.4937283266915671</v>
      </c>
      <c r="O158">
        <f t="shared" si="107"/>
        <v>-0.73957881468223985</v>
      </c>
      <c r="P158">
        <f t="shared" si="108"/>
        <v>3.0669430904959833</v>
      </c>
      <c r="Q158">
        <f t="shared" si="103"/>
        <v>62.698162093217015</v>
      </c>
      <c r="R158">
        <f t="shared" si="109"/>
        <v>4.7438049069205741</v>
      </c>
      <c r="S158" t="str">
        <f t="shared" si="110"/>
        <v/>
      </c>
      <c r="T158">
        <f t="shared" si="104"/>
        <v>0.85225688655033582</v>
      </c>
      <c r="U158" t="str">
        <f t="shared" si="96"/>
        <v/>
      </c>
      <c r="V158" t="str">
        <f t="shared" si="97"/>
        <v/>
      </c>
      <c r="W158">
        <f t="shared" si="98"/>
        <v>2.9345180965012716</v>
      </c>
      <c r="AG158">
        <f t="shared" si="114"/>
        <v>5.6548667764616329</v>
      </c>
      <c r="AH158">
        <f t="shared" si="112"/>
        <v>11.457331752765452</v>
      </c>
      <c r="AI158">
        <f t="shared" si="113"/>
        <v>-1.664523979873809</v>
      </c>
      <c r="AL158">
        <f t="shared" si="99"/>
        <v>0.75336236221127273</v>
      </c>
      <c r="AM158">
        <f t="shared" si="100"/>
        <v>-15.976326582801118</v>
      </c>
    </row>
    <row r="159" spans="1:39">
      <c r="A159">
        <f t="shared" si="101"/>
        <v>0</v>
      </c>
      <c r="B159">
        <f t="shared" si="105"/>
        <v>152</v>
      </c>
      <c r="C159">
        <f t="shared" si="102"/>
        <v>4.7752208334564719</v>
      </c>
      <c r="D159">
        <f t="shared" si="86"/>
        <v>4.470782961492322</v>
      </c>
      <c r="E159">
        <f t="shared" si="87"/>
        <v>3.874418960941401</v>
      </c>
      <c r="F159">
        <f t="shared" si="88"/>
        <v>-7.687736020403082</v>
      </c>
      <c r="G159">
        <f t="shared" si="89"/>
        <v>-7.7335473602976261</v>
      </c>
      <c r="H159">
        <f t="shared" si="90"/>
        <v>-1.9960534568565449</v>
      </c>
      <c r="I159">
        <f t="shared" si="91"/>
        <v>5.9030017845440614</v>
      </c>
      <c r="J159">
        <f t="shared" si="92"/>
        <v>4.470782961492322</v>
      </c>
      <c r="K159">
        <f t="shared" si="106"/>
        <v>7.4049530962120507</v>
      </c>
      <c r="L159">
        <f t="shared" si="93"/>
        <v>0.12558103905859908</v>
      </c>
      <c r="M159">
        <f t="shared" si="94"/>
        <v>28.500387818579693</v>
      </c>
      <c r="N159">
        <f t="shared" si="95"/>
        <v>6.9815479589119658</v>
      </c>
      <c r="O159">
        <f t="shared" si="107"/>
        <v>-0.41910570997119589</v>
      </c>
      <c r="P159">
        <f t="shared" si="108"/>
        <v>4.7100402091148972</v>
      </c>
      <c r="Q159">
        <f t="shared" si="103"/>
        <v>62.903682996940965</v>
      </c>
      <c r="R159">
        <f t="shared" si="109"/>
        <v>4.7752208334564719</v>
      </c>
      <c r="S159" t="str">
        <f t="shared" si="110"/>
        <v/>
      </c>
      <c r="T159">
        <f t="shared" si="104"/>
        <v>0.7573744892299128</v>
      </c>
      <c r="U159" t="str">
        <f t="shared" si="96"/>
        <v/>
      </c>
      <c r="V159" t="str">
        <f t="shared" si="97"/>
        <v/>
      </c>
      <c r="W159">
        <f t="shared" si="98"/>
        <v>1.9108117129410376</v>
      </c>
      <c r="AG159">
        <f t="shared" si="114"/>
        <v>5.6967546785094969</v>
      </c>
      <c r="AH159">
        <f t="shared" si="112"/>
        <v>11.525296996855632</v>
      </c>
      <c r="AI159">
        <f t="shared" si="113"/>
        <v>-1.5667348092752043</v>
      </c>
      <c r="AL159">
        <f t="shared" si="99"/>
        <v>1.5030114926943261</v>
      </c>
      <c r="AM159">
        <f t="shared" si="100"/>
        <v>-15.905469744054056</v>
      </c>
    </row>
    <row r="160" spans="1:39">
      <c r="A160">
        <f t="shared" si="101"/>
        <v>0</v>
      </c>
      <c r="B160">
        <f t="shared" si="105"/>
        <v>153</v>
      </c>
      <c r="C160">
        <f t="shared" si="102"/>
        <v>4.8066367599923696</v>
      </c>
      <c r="D160">
        <f t="shared" si="86"/>
        <v>4.6820155094627784</v>
      </c>
      <c r="E160">
        <f t="shared" si="87"/>
        <v>3.8117833733629993</v>
      </c>
      <c r="F160">
        <f t="shared" si="88"/>
        <v>-7.4885324203881742</v>
      </c>
      <c r="G160">
        <f t="shared" si="89"/>
        <v>-7.5897330876532569</v>
      </c>
      <c r="H160">
        <f t="shared" si="90"/>
        <v>-1.9911239292061627</v>
      </c>
      <c r="I160">
        <f t="shared" si="91"/>
        <v>6.7687392182267185</v>
      </c>
      <c r="J160">
        <f t="shared" si="92"/>
        <v>4.6820155094627784</v>
      </c>
      <c r="K160">
        <f t="shared" si="106"/>
        <v>8.230255150067368</v>
      </c>
      <c r="L160">
        <f t="shared" si="93"/>
        <v>0.18821662663700067</v>
      </c>
      <c r="M160">
        <f t="shared" si="94"/>
        <v>26.599568741249808</v>
      </c>
      <c r="N160">
        <f t="shared" si="95"/>
        <v>6.465445200139075</v>
      </c>
      <c r="O160">
        <f t="shared" si="107"/>
        <v>-0.2604729673099167</v>
      </c>
      <c r="P160">
        <f t="shared" si="108"/>
        <v>6.9016652893327946</v>
      </c>
      <c r="Q160">
        <f t="shared" si="103"/>
        <v>63.136316459413329</v>
      </c>
      <c r="R160">
        <f t="shared" si="109"/>
        <v>4.8066367599923696</v>
      </c>
      <c r="S160" t="str">
        <f t="shared" si="110"/>
        <v/>
      </c>
      <c r="T160">
        <f t="shared" si="104"/>
        <v>0.69171161105677492</v>
      </c>
      <c r="U160" t="str">
        <f t="shared" si="96"/>
        <v/>
      </c>
      <c r="V160" t="str">
        <f t="shared" si="97"/>
        <v/>
      </c>
      <c r="W160">
        <f t="shared" si="98"/>
        <v>1.3040331025485095</v>
      </c>
      <c r="AG160">
        <f t="shared" si="114"/>
        <v>5.7386425805573609</v>
      </c>
      <c r="AH160">
        <f t="shared" si="112"/>
        <v>11.589107638432919</v>
      </c>
      <c r="AI160">
        <f t="shared" si="113"/>
        <v>-1.4661853273665655</v>
      </c>
      <c r="AL160">
        <f t="shared" si="99"/>
        <v>2.2452641839787626</v>
      </c>
      <c r="AM160">
        <f t="shared" si="100"/>
        <v>-15.787918317944795</v>
      </c>
    </row>
    <row r="161" spans="1:39">
      <c r="A161">
        <f t="shared" si="101"/>
        <v>0</v>
      </c>
      <c r="B161">
        <f t="shared" si="105"/>
        <v>154</v>
      </c>
      <c r="C161">
        <f t="shared" si="102"/>
        <v>4.8380526865282674</v>
      </c>
      <c r="D161">
        <f t="shared" si="86"/>
        <v>4.876998513028874</v>
      </c>
      <c r="E161">
        <f t="shared" si="87"/>
        <v>3.7493335328714199</v>
      </c>
      <c r="F161">
        <f t="shared" si="88"/>
        <v>-7.2630826507884096</v>
      </c>
      <c r="G161">
        <f t="shared" si="89"/>
        <v>-7.439537836186183</v>
      </c>
      <c r="H161">
        <f t="shared" si="90"/>
        <v>-1.9842294026289593</v>
      </c>
      <c r="I161">
        <f t="shared" si="91"/>
        <v>7.5734677073378798</v>
      </c>
      <c r="J161">
        <f t="shared" si="92"/>
        <v>4.876998513028874</v>
      </c>
      <c r="K161">
        <f t="shared" si="106"/>
        <v>9.0079147204097989</v>
      </c>
      <c r="L161">
        <f t="shared" si="93"/>
        <v>0.25066646712858026</v>
      </c>
      <c r="M161">
        <f t="shared" si="94"/>
        <v>24.619085674921514</v>
      </c>
      <c r="N161">
        <f t="shared" si="95"/>
        <v>5.9473985131972196</v>
      </c>
      <c r="O161">
        <f t="shared" si="107"/>
        <v>-0.17271123571699434</v>
      </c>
      <c r="P161">
        <f t="shared" si="108"/>
        <v>9.7424429783502369</v>
      </c>
      <c r="Q161">
        <f t="shared" si="103"/>
        <v>63.394877550579544</v>
      </c>
      <c r="R161">
        <f t="shared" si="109"/>
        <v>4.8380526865282674</v>
      </c>
      <c r="S161" t="str">
        <f t="shared" si="110"/>
        <v/>
      </c>
      <c r="T161">
        <f t="shared" si="104"/>
        <v>0.64395844829490512</v>
      </c>
      <c r="U161" t="str">
        <f t="shared" si="96"/>
        <v/>
      </c>
      <c r="V161" t="str">
        <f t="shared" si="97"/>
        <v/>
      </c>
      <c r="W161">
        <f t="shared" si="98"/>
        <v>0.92379293571436838</v>
      </c>
      <c r="AG161">
        <f t="shared" si="114"/>
        <v>5.7805304826052248</v>
      </c>
      <c r="AH161">
        <f t="shared" si="112"/>
        <v>11.648651731948986</v>
      </c>
      <c r="AI161">
        <f t="shared" si="113"/>
        <v>-1.3630519321061039</v>
      </c>
      <c r="AL161">
        <f t="shared" si="99"/>
        <v>2.9764970135100315</v>
      </c>
      <c r="AM161">
        <f t="shared" si="100"/>
        <v>-15.624482359326826</v>
      </c>
    </row>
    <row r="162" spans="1:39">
      <c r="A162">
        <f t="shared" si="101"/>
        <v>0</v>
      </c>
      <c r="B162">
        <f t="shared" si="105"/>
        <v>155</v>
      </c>
      <c r="C162">
        <f t="shared" si="102"/>
        <v>4.8694686130641651</v>
      </c>
      <c r="D162">
        <f t="shared" si="86"/>
        <v>5.0557017855023831</v>
      </c>
      <c r="E162">
        <f t="shared" si="87"/>
        <v>3.6871310699195665</v>
      </c>
      <c r="F162">
        <f t="shared" si="88"/>
        <v>-7.0133400609627161</v>
      </c>
      <c r="G162">
        <f t="shared" si="89"/>
        <v>-7.2834727360112792</v>
      </c>
      <c r="H162">
        <f t="shared" si="90"/>
        <v>-1.97537668119028</v>
      </c>
      <c r="I162">
        <f t="shared" si="91"/>
        <v>8.3149343739387653</v>
      </c>
      <c r="J162">
        <f t="shared" si="92"/>
        <v>5.0557017855023831</v>
      </c>
      <c r="K162">
        <f t="shared" si="106"/>
        <v>9.7313028000797726</v>
      </c>
      <c r="L162">
        <f t="shared" si="93"/>
        <v>0.31286893008043332</v>
      </c>
      <c r="M162">
        <f t="shared" si="94"/>
        <v>22.574848456214482</v>
      </c>
      <c r="N162">
        <f t="shared" si="95"/>
        <v>5.4293707697617588</v>
      </c>
      <c r="O162">
        <f t="shared" si="107"/>
        <v>-0.12000235654422624</v>
      </c>
      <c r="P162">
        <f t="shared" si="108"/>
        <v>13.358162021363585</v>
      </c>
      <c r="Q162">
        <f t="shared" si="103"/>
        <v>63.677869537677573</v>
      </c>
      <c r="R162">
        <f t="shared" si="109"/>
        <v>4.8694686130641651</v>
      </c>
      <c r="S162" t="str">
        <f t="shared" si="110"/>
        <v/>
      </c>
      <c r="T162">
        <f t="shared" si="104"/>
        <v>0.60802666120231907</v>
      </c>
      <c r="U162" t="str">
        <f t="shared" si="96"/>
        <v/>
      </c>
      <c r="V162" t="str">
        <f t="shared" si="97"/>
        <v/>
      </c>
      <c r="W162">
        <f t="shared" si="98"/>
        <v>0.67374538395374928</v>
      </c>
      <c r="AG162">
        <f t="shared" si="114"/>
        <v>5.8224183846530888</v>
      </c>
      <c r="AH162">
        <f t="shared" si="112"/>
        <v>11.703824816830586</v>
      </c>
      <c r="AI162">
        <f t="shared" si="113"/>
        <v>-1.257515554514069</v>
      </c>
      <c r="AL162">
        <f t="shared" si="99"/>
        <v>3.6931755794406365</v>
      </c>
      <c r="AM162">
        <f t="shared" si="100"/>
        <v>-15.416286183895231</v>
      </c>
    </row>
    <row r="163" spans="1:39">
      <c r="A163">
        <f t="shared" si="101"/>
        <v>0</v>
      </c>
      <c r="B163">
        <f t="shared" si="105"/>
        <v>156</v>
      </c>
      <c r="C163">
        <f t="shared" si="102"/>
        <v>4.9008845396000629</v>
      </c>
      <c r="D163">
        <f t="shared" si="86"/>
        <v>5.2181564602387311</v>
      </c>
      <c r="E163">
        <f t="shared" si="87"/>
        <v>3.6252373708285792</v>
      </c>
      <c r="F163">
        <f t="shared" si="88"/>
        <v>-6.7413209263195979</v>
      </c>
      <c r="G163">
        <f t="shared" si="89"/>
        <v>-7.1220489004602294</v>
      </c>
      <c r="H163">
        <f t="shared" si="90"/>
        <v>-1.9645745014573828</v>
      </c>
      <c r="I163">
        <f t="shared" si="91"/>
        <v>8.9913858945092606</v>
      </c>
      <c r="J163">
        <f t="shared" si="92"/>
        <v>5.2181564602387311</v>
      </c>
      <c r="K163">
        <f t="shared" si="106"/>
        <v>10.395873082503041</v>
      </c>
      <c r="L163">
        <f t="shared" si="93"/>
        <v>0.37476262917142061</v>
      </c>
      <c r="M163">
        <f t="shared" si="94"/>
        <v>20.482727867974532</v>
      </c>
      <c r="N163">
        <f t="shared" si="95"/>
        <v>4.9133015843523244</v>
      </c>
      <c r="O163">
        <f t="shared" si="107"/>
        <v>-8.626211475999554E-2</v>
      </c>
      <c r="P163">
        <f t="shared" si="108"/>
        <v>17.917726116085756</v>
      </c>
      <c r="Q163">
        <f t="shared" si="103"/>
        <v>63.983587431543455</v>
      </c>
      <c r="R163">
        <f t="shared" si="109"/>
        <v>4.9008845396000629</v>
      </c>
      <c r="S163" t="str">
        <f t="shared" si="110"/>
        <v/>
      </c>
      <c r="T163">
        <f t="shared" si="104"/>
        <v>0.58035062908658885</v>
      </c>
      <c r="U163" t="str">
        <f t="shared" si="96"/>
        <v/>
      </c>
      <c r="V163" t="str">
        <f t="shared" si="97"/>
        <v/>
      </c>
      <c r="W163">
        <f t="shared" si="98"/>
        <v>0.5022958796049567</v>
      </c>
      <c r="AG163">
        <f t="shared" si="114"/>
        <v>5.8643062867009528</v>
      </c>
      <c r="AH163">
        <f t="shared" si="112"/>
        <v>11.754530100738897</v>
      </c>
      <c r="AI163">
        <f t="shared" si="113"/>
        <v>-1.1497613412582601</v>
      </c>
      <c r="AL163">
        <f t="shared" si="99"/>
        <v>4.391882954944359</v>
      </c>
      <c r="AM163">
        <f t="shared" si="100"/>
        <v>-15.16475871075245</v>
      </c>
    </row>
    <row r="164" spans="1:39">
      <c r="A164">
        <f t="shared" si="101"/>
        <v>0</v>
      </c>
      <c r="B164">
        <f t="shared" si="105"/>
        <v>157</v>
      </c>
      <c r="C164">
        <f t="shared" si="102"/>
        <v>4.9323004661359606</v>
      </c>
      <c r="D164">
        <f t="shared" si="86"/>
        <v>5.3644541410363535</v>
      </c>
      <c r="E164">
        <f t="shared" si="87"/>
        <v>3.5637135172069438</v>
      </c>
      <c r="F164">
        <f t="shared" si="88"/>
        <v>-6.4490887952154301</v>
      </c>
      <c r="G164">
        <f t="shared" si="89"/>
        <v>-6.9557755123799136</v>
      </c>
      <c r="H164">
        <f t="shared" si="90"/>
        <v>-1.9518335238775013</v>
      </c>
      <c r="I164">
        <f t="shared" si="91"/>
        <v>9.6015652154175406</v>
      </c>
      <c r="J164">
        <f t="shared" si="92"/>
        <v>5.3644541410363544</v>
      </c>
      <c r="K164">
        <f t="shared" si="106"/>
        <v>10.998519119281385</v>
      </c>
      <c r="L164">
        <f t="shared" si="93"/>
        <v>0.43628648279305632</v>
      </c>
      <c r="M164">
        <f t="shared" si="94"/>
        <v>18.358425195953135</v>
      </c>
      <c r="N164">
        <f t="shared" si="95"/>
        <v>4.401099762989638</v>
      </c>
      <c r="O164">
        <f t="shared" si="107"/>
        <v>-6.3519503079214237E-2</v>
      </c>
      <c r="P164">
        <f t="shared" si="108"/>
        <v>23.662980303380184</v>
      </c>
      <c r="Q164">
        <f t="shared" si="103"/>
        <v>64.310183416579889</v>
      </c>
      <c r="R164">
        <f t="shared" si="109"/>
        <v>4.9323004661359606</v>
      </c>
      <c r="S164" t="str">
        <f t="shared" si="110"/>
        <v/>
      </c>
      <c r="T164">
        <f t="shared" si="104"/>
        <v>0.5587062130685192</v>
      </c>
      <c r="U164" t="str">
        <f t="shared" si="96"/>
        <v/>
      </c>
      <c r="V164" t="str">
        <f t="shared" si="97"/>
        <v/>
      </c>
      <c r="W164">
        <f t="shared" si="98"/>
        <v>0.38034093274017466</v>
      </c>
      <c r="AG164">
        <f t="shared" si="114"/>
        <v>5.9061941887488167</v>
      </c>
      <c r="AH164">
        <f t="shared" si="112"/>
        <v>11.800678629376172</v>
      </c>
      <c r="AI164">
        <f t="shared" si="113"/>
        <v>-1.0399783298438552</v>
      </c>
      <c r="AL164">
        <f t="shared" si="99"/>
        <v>5.0693471113701065</v>
      </c>
      <c r="AM164">
        <f t="shared" si="100"/>
        <v>-14.871621192767879</v>
      </c>
    </row>
    <row r="165" spans="1:39">
      <c r="A165">
        <f t="shared" si="101"/>
        <v>0</v>
      </c>
      <c r="B165">
        <f t="shared" si="105"/>
        <v>158</v>
      </c>
      <c r="C165">
        <f t="shared" si="102"/>
        <v>4.9637163926718584</v>
      </c>
      <c r="D165">
        <f t="shared" si="86"/>
        <v>5.4947458174942341</v>
      </c>
      <c r="E165">
        <f t="shared" si="87"/>
        <v>3.5026202256703192</v>
      </c>
      <c r="F165">
        <f t="shared" si="88"/>
        <v>-6.1387390028233924</v>
      </c>
      <c r="G165">
        <f t="shared" si="89"/>
        <v>-6.7851579408256999</v>
      </c>
      <c r="H165">
        <f t="shared" si="90"/>
        <v>-1.9371663222572697</v>
      </c>
      <c r="I165">
        <f t="shared" si="91"/>
        <v>10.144704227898409</v>
      </c>
      <c r="J165">
        <f t="shared" si="92"/>
        <v>5.4947458174942341</v>
      </c>
      <c r="K165">
        <f t="shared" si="106"/>
        <v>11.537211771932169</v>
      </c>
      <c r="L165">
        <f t="shared" si="93"/>
        <v>0.49737977432968061</v>
      </c>
      <c r="M165">
        <f t="shared" si="94"/>
        <v>16.217345629017967</v>
      </c>
      <c r="N165">
        <f t="shared" si="95"/>
        <v>3.8946358962155654</v>
      </c>
      <c r="O165">
        <f t="shared" si="107"/>
        <v>-4.7507897311539767E-2</v>
      </c>
      <c r="P165">
        <f t="shared" si="108"/>
        <v>30.961259221735585</v>
      </c>
      <c r="Q165">
        <f t="shared" si="103"/>
        <v>64.655712085234896</v>
      </c>
      <c r="R165">
        <f t="shared" si="109"/>
        <v>4.9637163926718584</v>
      </c>
      <c r="S165" t="str">
        <f t="shared" si="110"/>
        <v/>
      </c>
      <c r="T165">
        <f t="shared" si="104"/>
        <v>0.54163686728129812</v>
      </c>
      <c r="U165" t="str">
        <f t="shared" si="96"/>
        <v/>
      </c>
      <c r="V165" t="str">
        <f t="shared" si="97"/>
        <v/>
      </c>
      <c r="W165">
        <f t="shared" si="98"/>
        <v>0.29068585148764792</v>
      </c>
      <c r="AG165">
        <f t="shared" si="114"/>
        <v>5.9480820907966807</v>
      </c>
      <c r="AH165">
        <f t="shared" si="112"/>
        <v>11.842189442541805</v>
      </c>
      <c r="AI165">
        <f t="shared" si="113"/>
        <v>-0.92835911697739304</v>
      </c>
      <c r="AL165">
        <f t="shared" si="99"/>
        <v>5.7224670696927049</v>
      </c>
      <c r="AM165">
        <f t="shared" si="100"/>
        <v>-14.538872443229389</v>
      </c>
    </row>
    <row r="166" spans="1:39">
      <c r="A166">
        <f t="shared" si="101"/>
        <v>0</v>
      </c>
      <c r="B166">
        <f t="shared" si="105"/>
        <v>159</v>
      </c>
      <c r="C166">
        <f t="shared" si="102"/>
        <v>4.9951323192077561</v>
      </c>
      <c r="D166">
        <f t="shared" si="86"/>
        <v>5.609240550321843</v>
      </c>
      <c r="E166">
        <f t="shared" si="87"/>
        <v>3.4420177879215705</v>
      </c>
      <c r="F166">
        <f t="shared" si="88"/>
        <v>-5.8123834768338209</v>
      </c>
      <c r="G166">
        <f t="shared" si="89"/>
        <v>-6.6106958954576358</v>
      </c>
      <c r="H166">
        <f t="shared" si="90"/>
        <v>-1.9205873713538946</v>
      </c>
      <c r="I166">
        <f t="shared" si="91"/>
        <v>10.620512540251758</v>
      </c>
      <c r="J166">
        <f t="shared" si="92"/>
        <v>5.609240550321843</v>
      </c>
      <c r="K166">
        <f t="shared" si="106"/>
        <v>12.010781247238654</v>
      </c>
      <c r="L166">
        <f t="shared" si="93"/>
        <v>0.55798221207842946</v>
      </c>
      <c r="M166">
        <f t="shared" si="94"/>
        <v>14.0744765747957</v>
      </c>
      <c r="N166">
        <f t="shared" si="95"/>
        <v>3.3957351255838093</v>
      </c>
      <c r="O166">
        <f t="shared" si="107"/>
        <v>-3.5796903676269025E-2</v>
      </c>
      <c r="P166">
        <f t="shared" si="108"/>
        <v>40.404699424474288</v>
      </c>
      <c r="Q166">
        <f t="shared" si="103"/>
        <v>65.018164282691018</v>
      </c>
      <c r="R166">
        <f t="shared" si="109"/>
        <v>4.9951323192077561</v>
      </c>
      <c r="S166" t="str">
        <f t="shared" si="110"/>
        <v/>
      </c>
      <c r="T166">
        <f t="shared" si="104"/>
        <v>0.52815158675843688</v>
      </c>
      <c r="U166" t="str">
        <f t="shared" si="96"/>
        <v/>
      </c>
      <c r="V166" t="str">
        <f t="shared" si="97"/>
        <v/>
      </c>
      <c r="W166">
        <f t="shared" si="98"/>
        <v>0.22274636683841884</v>
      </c>
      <c r="AG166">
        <f t="shared" si="114"/>
        <v>5.9899699928445447</v>
      </c>
      <c r="AH166">
        <f t="shared" si="112"/>
        <v>11.878989716164037</v>
      </c>
      <c r="AI166">
        <f t="shared" si="113"/>
        <v>-0.8150995206867051</v>
      </c>
      <c r="AL166">
        <f t="shared" si="99"/>
        <v>6.3483375509922979</v>
      </c>
      <c r="AM166">
        <f t="shared" si="100"/>
        <v>-14.168771689418111</v>
      </c>
    </row>
    <row r="167" spans="1:39">
      <c r="A167">
        <f t="shared" si="101"/>
        <v>0</v>
      </c>
      <c r="B167">
        <f t="shared" si="105"/>
        <v>160</v>
      </c>
      <c r="C167">
        <f t="shared" si="102"/>
        <v>5.0265482457436539</v>
      </c>
      <c r="D167">
        <f t="shared" si="86"/>
        <v>5.708203932499325</v>
      </c>
      <c r="E167">
        <f t="shared" si="87"/>
        <v>3.3819660112501344</v>
      </c>
      <c r="F167">
        <f t="shared" si="88"/>
        <v>-5.4721359549997484</v>
      </c>
      <c r="G167">
        <f t="shared" si="89"/>
        <v>-6.4328816257763703</v>
      </c>
      <c r="H167">
        <f t="shared" si="90"/>
        <v>-1.9021130325903166</v>
      </c>
      <c r="I167">
        <f t="shared" si="91"/>
        <v>11.02916251784392</v>
      </c>
      <c r="J167">
        <f t="shared" si="92"/>
        <v>5.708203932499325</v>
      </c>
      <c r="K167">
        <f t="shared" si="106"/>
        <v>12.418776831073743</v>
      </c>
      <c r="L167">
        <f t="shared" si="93"/>
        <v>0.6180339887498657</v>
      </c>
      <c r="M167">
        <f t="shared" si="94"/>
        <v>11.944271910000191</v>
      </c>
      <c r="N167">
        <f t="shared" si="95"/>
        <v>2.9061701120216803</v>
      </c>
      <c r="O167">
        <f t="shared" si="107"/>
        <v>-2.6928546633639246E-2</v>
      </c>
      <c r="P167">
        <f t="shared" si="108"/>
        <v>53.014655664637353</v>
      </c>
      <c r="Q167">
        <f t="shared" si="103"/>
        <v>65.395494103993002</v>
      </c>
      <c r="R167">
        <f t="shared" si="109"/>
        <v>5.0265482457436539</v>
      </c>
      <c r="S167" t="str">
        <f t="shared" si="110"/>
        <v/>
      </c>
      <c r="T167">
        <f t="shared" si="104"/>
        <v>0.51755551913067799</v>
      </c>
      <c r="U167" t="str">
        <f t="shared" si="96"/>
        <v/>
      </c>
      <c r="V167" t="str">
        <f t="shared" si="97"/>
        <v/>
      </c>
      <c r="W167">
        <f t="shared" si="98"/>
        <v>0.16976437717397677</v>
      </c>
      <c r="AG167">
        <f t="shared" si="114"/>
        <v>6.0318578948924086</v>
      </c>
      <c r="AH167">
        <f t="shared" si="112"/>
        <v>11.911014890058116</v>
      </c>
      <c r="AI167">
        <f t="shared" si="113"/>
        <v>-0.70039823678955426</v>
      </c>
      <c r="AL167">
        <f t="shared" si="99"/>
        <v>6.9442719099988741</v>
      </c>
      <c r="AM167">
        <f t="shared" si="100"/>
        <v>-13.763819204711941</v>
      </c>
    </row>
    <row r="168" spans="1:39">
      <c r="A168">
        <f t="shared" si="101"/>
        <v>0</v>
      </c>
      <c r="B168">
        <f t="shared" si="105"/>
        <v>161</v>
      </c>
      <c r="C168">
        <f t="shared" si="102"/>
        <v>5.0579641722795516</v>
      </c>
      <c r="D168">
        <f t="shared" si="86"/>
        <v>5.7919563330654498</v>
      </c>
      <c r="E168">
        <f t="shared" si="87"/>
        <v>3.3225241595094461</v>
      </c>
      <c r="F168">
        <f t="shared" si="88"/>
        <v>-5.1200977286891849</v>
      </c>
      <c r="G168">
        <f t="shared" si="89"/>
        <v>-6.252198172136513</v>
      </c>
      <c r="H168">
        <f t="shared" si="90"/>
        <v>-1.8817615379084613</v>
      </c>
      <c r="I168">
        <f t="shared" si="91"/>
        <v>11.371270792572659</v>
      </c>
      <c r="J168">
        <f t="shared" si="92"/>
        <v>5.7919563330654498</v>
      </c>
      <c r="K168">
        <f t="shared" si="106"/>
        <v>12.761369738478429</v>
      </c>
      <c r="L168">
        <f t="shared" si="93"/>
        <v>0.67747584049055365</v>
      </c>
      <c r="M168">
        <f t="shared" si="94"/>
        <v>9.8405431232458795</v>
      </c>
      <c r="N168">
        <f t="shared" si="95"/>
        <v>2.4276542336445175</v>
      </c>
      <c r="O168">
        <f t="shared" si="107"/>
        <v>-1.9988477177383258E-2</v>
      </c>
      <c r="P168">
        <f t="shared" si="108"/>
        <v>70.710704009816169</v>
      </c>
      <c r="Q168">
        <f t="shared" si="103"/>
        <v>65.785641484583721</v>
      </c>
      <c r="R168">
        <f t="shared" si="109"/>
        <v>5.0579641722795516</v>
      </c>
      <c r="S168" t="str">
        <f t="shared" si="110"/>
        <v/>
      </c>
      <c r="T168">
        <f t="shared" si="104"/>
        <v>0.50934996085473272</v>
      </c>
      <c r="U168" t="str">
        <f t="shared" si="96"/>
        <v/>
      </c>
      <c r="V168" t="str">
        <f t="shared" si="97"/>
        <v/>
      </c>
      <c r="W168">
        <f t="shared" si="98"/>
        <v>0.12727917400950506</v>
      </c>
      <c r="AG168">
        <f t="shared" si="114"/>
        <v>6.0737457969402726</v>
      </c>
      <c r="AH168">
        <f t="shared" si="112"/>
        <v>11.938208781186804</v>
      </c>
      <c r="AI168">
        <f t="shared" si="113"/>
        <v>-0.58445649031365443</v>
      </c>
      <c r="AL168">
        <f t="shared" si="99"/>
        <v>7.5078231509590037</v>
      </c>
      <c r="AM168">
        <f t="shared" si="100"/>
        <v>-13.326734890452412</v>
      </c>
    </row>
    <row r="169" spans="1:39">
      <c r="A169">
        <f t="shared" si="101"/>
        <v>0</v>
      </c>
      <c r="B169">
        <f t="shared" si="105"/>
        <v>162</v>
      </c>
      <c r="C169">
        <f t="shared" si="102"/>
        <v>5.0893800988154494</v>
      </c>
      <c r="D169">
        <f t="shared" si="86"/>
        <v>5.8608709311630394</v>
      </c>
      <c r="E169">
        <f t="shared" si="87"/>
        <v>3.263750894630673</v>
      </c>
      <c r="F169">
        <f t="shared" si="88"/>
        <v>-4.7583440198087912</v>
      </c>
      <c r="G169">
        <f t="shared" si="89"/>
        <v>-6.0691176752487248</v>
      </c>
      <c r="H169">
        <f t="shared" si="90"/>
        <v>-1.8595529717765142</v>
      </c>
      <c r="I169">
        <f t="shared" si="91"/>
        <v>11.647876472472831</v>
      </c>
      <c r="J169">
        <f t="shared" si="92"/>
        <v>5.8608709311630385</v>
      </c>
      <c r="K169">
        <f t="shared" si="106"/>
        <v>13.039280439876197</v>
      </c>
      <c r="L169">
        <f t="shared" si="93"/>
        <v>0.73624910536932686</v>
      </c>
      <c r="M169">
        <f t="shared" si="94"/>
        <v>7.7763582384671892</v>
      </c>
      <c r="N169">
        <f t="shared" si="95"/>
        <v>1.9618350396767301</v>
      </c>
      <c r="O169">
        <f t="shared" si="107"/>
        <v>-1.4380169350083133E-2</v>
      </c>
      <c r="P169">
        <f t="shared" si="108"/>
        <v>97.556589314961073</v>
      </c>
      <c r="Q169">
        <f t="shared" si="103"/>
        <v>66.186551738785184</v>
      </c>
      <c r="R169">
        <f t="shared" si="109"/>
        <v>5.0893800988154494</v>
      </c>
      <c r="S169" t="str">
        <f t="shared" si="110"/>
        <v/>
      </c>
      <c r="T169">
        <f t="shared" si="104"/>
        <v>0.50317076636362901</v>
      </c>
      <c r="U169" t="str">
        <f t="shared" si="96"/>
        <v/>
      </c>
      <c r="V169" t="str">
        <f t="shared" si="97"/>
        <v/>
      </c>
      <c r="W169">
        <f t="shared" si="98"/>
        <v>9.2254147702350839E-2</v>
      </c>
      <c r="AG169">
        <f t="shared" si="114"/>
        <v>6.1156336989881366</v>
      </c>
      <c r="AH169">
        <f t="shared" si="112"/>
        <v>11.960523682224515</v>
      </c>
      <c r="AI169">
        <f t="shared" si="113"/>
        <v>-0.46747768247959476</v>
      </c>
      <c r="AL169">
        <f t="shared" si="99"/>
        <v>8.0368028420799575</v>
      </c>
      <c r="AM169">
        <f t="shared" si="100"/>
        <v>-12.860434996919546</v>
      </c>
    </row>
    <row r="170" spans="1:39">
      <c r="A170">
        <f t="shared" si="101"/>
        <v>0</v>
      </c>
      <c r="B170">
        <f t="shared" si="105"/>
        <v>163</v>
      </c>
      <c r="C170">
        <f t="shared" si="102"/>
        <v>5.1207960253513471</v>
      </c>
      <c r="D170">
        <f t="shared" si="86"/>
        <v>5.9153715487929759</v>
      </c>
      <c r="E170">
        <f t="shared" si="87"/>
        <v>3.2057042187304678</v>
      </c>
      <c r="F170">
        <f t="shared" si="88"/>
        <v>-4.3889110907908071</v>
      </c>
      <c r="G170">
        <f t="shared" si="89"/>
        <v>-5.8840997506291197</v>
      </c>
      <c r="H170">
        <f t="shared" si="90"/>
        <v>-1.8355092513679749</v>
      </c>
      <c r="I170">
        <f t="shared" si="91"/>
        <v>11.860416308846281</v>
      </c>
      <c r="J170">
        <f t="shared" si="92"/>
        <v>5.9153715487929759</v>
      </c>
      <c r="K170">
        <f t="shared" si="106"/>
        <v>13.253720065680286</v>
      </c>
      <c r="L170">
        <f t="shared" si="93"/>
        <v>0.79429578126953215</v>
      </c>
      <c r="M170">
        <f t="shared" si="94"/>
        <v>5.7639493298125366</v>
      </c>
      <c r="N170">
        <f t="shared" si="95"/>
        <v>1.5102879861007805</v>
      </c>
      <c r="O170">
        <f t="shared" si="107"/>
        <v>-9.6998752197514047E-3</v>
      </c>
      <c r="P170">
        <f t="shared" si="108"/>
        <v>143.86244370176809</v>
      </c>
      <c r="Q170">
        <f t="shared" si="103"/>
        <v>66.59619281516531</v>
      </c>
      <c r="R170">
        <f t="shared" si="109"/>
        <v>5.1207960253513471</v>
      </c>
      <c r="S170" t="str">
        <f t="shared" si="110"/>
        <v/>
      </c>
      <c r="T170">
        <f t="shared" si="104"/>
        <v>0.49874906535792524</v>
      </c>
      <c r="U170" t="str">
        <f t="shared" si="96"/>
        <v/>
      </c>
      <c r="V170" t="str">
        <f t="shared" si="97"/>
        <v/>
      </c>
      <c r="W170">
        <f t="shared" si="98"/>
        <v>6.2559760340630086E-2</v>
      </c>
      <c r="AG170">
        <f t="shared" si="114"/>
        <v>6.1575216010360005</v>
      </c>
      <c r="AH170">
        <f t="shared" si="112"/>
        <v>11.977920445252176</v>
      </c>
      <c r="AI170">
        <f t="shared" si="113"/>
        <v>-0.3496670338659818</v>
      </c>
      <c r="AL170">
        <f t="shared" si="99"/>
        <v>8.5292977634340321</v>
      </c>
      <c r="AM170">
        <f t="shared" si="100"/>
        <v>-12.368007189189195</v>
      </c>
    </row>
    <row r="171" spans="1:39">
      <c r="A171">
        <f t="shared" si="101"/>
        <v>0</v>
      </c>
      <c r="B171">
        <f t="shared" si="105"/>
        <v>164</v>
      </c>
      <c r="C171">
        <f t="shared" si="102"/>
        <v>5.1522119518872449</v>
      </c>
      <c r="D171">
        <f t="shared" si="86"/>
        <v>5.9559302915153225</v>
      </c>
      <c r="E171">
        <f t="shared" si="87"/>
        <v>3.1484414168698835</v>
      </c>
      <c r="F171">
        <f t="shared" si="88"/>
        <v>-4.0137841788625925</v>
      </c>
      <c r="G171">
        <f t="shared" si="89"/>
        <v>-5.6975899341766727</v>
      </c>
      <c r="H171">
        <f t="shared" si="90"/>
        <v>-1.8096541049320527</v>
      </c>
      <c r="I171">
        <f t="shared" si="91"/>
        <v>12.010697102469656</v>
      </c>
      <c r="J171">
        <f t="shared" si="92"/>
        <v>5.9559302915153225</v>
      </c>
      <c r="K171">
        <f t="shared" si="106"/>
        <v>13.406339937681082</v>
      </c>
      <c r="L171">
        <f t="shared" si="93"/>
        <v>0.85155858313011634</v>
      </c>
      <c r="M171">
        <f t="shared" si="94"/>
        <v>3.8146293547738299</v>
      </c>
      <c r="N171">
        <f t="shared" si="95"/>
        <v>1.0745104775220593</v>
      </c>
      <c r="O171">
        <f t="shared" si="107"/>
        <v>-5.6642638325885442E-3</v>
      </c>
      <c r="P171">
        <f t="shared" si="108"/>
        <v>245.51756279711208</v>
      </c>
      <c r="Q171">
        <f t="shared" si="103"/>
        <v>67.01257071107608</v>
      </c>
      <c r="R171">
        <f t="shared" si="109"/>
        <v>5.1522119518872449</v>
      </c>
      <c r="S171" t="str">
        <f t="shared" si="110"/>
        <v/>
      </c>
      <c r="T171">
        <f t="shared" si="104"/>
        <v>0.4958854794773449</v>
      </c>
      <c r="U171" t="str">
        <f t="shared" si="96"/>
        <v/>
      </c>
      <c r="V171" t="str">
        <f t="shared" si="97"/>
        <v/>
      </c>
      <c r="W171">
        <f t="shared" si="98"/>
        <v>3.6657255381104099E-2</v>
      </c>
      <c r="AG171">
        <f t="shared" si="114"/>
        <v>6.1994095030838645</v>
      </c>
      <c r="AH171">
        <f t="shared" si="112"/>
        <v>11.990368550435974</v>
      </c>
      <c r="AI171">
        <f t="shared" si="113"/>
        <v>-0.23123122438281155</v>
      </c>
      <c r="AL171">
        <f t="shared" si="99"/>
        <v>8.9836841432951733</v>
      </c>
      <c r="AM171">
        <f t="shared" si="100"/>
        <v>-11.852684178251922</v>
      </c>
    </row>
    <row r="172" spans="1:39">
      <c r="A172">
        <f t="shared" si="101"/>
        <v>0</v>
      </c>
      <c r="B172">
        <f t="shared" si="105"/>
        <v>165</v>
      </c>
      <c r="C172">
        <f t="shared" si="102"/>
        <v>5.1836278784231427</v>
      </c>
      <c r="D172">
        <f t="shared" si="86"/>
        <v>5.9830650070862568</v>
      </c>
      <c r="E172">
        <f t="shared" si="87"/>
        <v>3.0920190005209354</v>
      </c>
      <c r="F172">
        <f t="shared" si="88"/>
        <v>-3.6348863366287993</v>
      </c>
      <c r="G172">
        <f t="shared" si="89"/>
        <v>-5.5100182047571451</v>
      </c>
      <c r="H172">
        <f t="shared" si="90"/>
        <v>-1.7820130483767505</v>
      </c>
      <c r="I172">
        <f t="shared" si="91"/>
        <v>12.100865651863778</v>
      </c>
      <c r="J172">
        <f t="shared" si="92"/>
        <v>5.9830650070862568</v>
      </c>
      <c r="K172">
        <f t="shared" si="106"/>
        <v>13.499185768166784</v>
      </c>
      <c r="L172">
        <f t="shared" si="93"/>
        <v>0.90798099947906474</v>
      </c>
      <c r="M172">
        <f t="shared" si="94"/>
        <v>1.9387189421267017</v>
      </c>
      <c r="N172">
        <f t="shared" si="95"/>
        <v>0.65591623850757408</v>
      </c>
      <c r="O172">
        <f t="shared" si="107"/>
        <v>-2.0668445894501692E-3</v>
      </c>
      <c r="P172">
        <f t="shared" si="108"/>
        <v>671.684894490842</v>
      </c>
      <c r="Q172">
        <f t="shared" si="103"/>
        <v>67.433743301673545</v>
      </c>
      <c r="R172">
        <f t="shared" si="109"/>
        <v>5.1836278784231427</v>
      </c>
      <c r="S172" t="str">
        <f t="shared" si="110"/>
        <v/>
      </c>
      <c r="T172">
        <f t="shared" si="104"/>
        <v>0.49443280995064548</v>
      </c>
      <c r="U172" t="str">
        <f t="shared" si="96"/>
        <v/>
      </c>
      <c r="V172" t="str">
        <f t="shared" si="97"/>
        <v/>
      </c>
      <c r="W172">
        <f t="shared" si="98"/>
        <v>1.3399140093543833E-2</v>
      </c>
      <c r="AG172">
        <f t="shared" si="114"/>
        <v>6.2412974051317285</v>
      </c>
      <c r="AH172">
        <f t="shared" si="112"/>
        <v>11.997846159569526</v>
      </c>
      <c r="AI172">
        <f t="shared" si="113"/>
        <v>-0.11237803068467578</v>
      </c>
      <c r="AL172">
        <f t="shared" si="99"/>
        <v>9.3986393592549096</v>
      </c>
      <c r="AM172">
        <f t="shared" si="100"/>
        <v>-11.317816150421619</v>
      </c>
    </row>
    <row r="173" spans="1:39">
      <c r="A173">
        <f t="shared" si="101"/>
        <v>0</v>
      </c>
      <c r="B173">
        <f t="shared" si="105"/>
        <v>166</v>
      </c>
      <c r="C173">
        <f t="shared" si="102"/>
        <v>5.2150438049590404</v>
      </c>
      <c r="D173">
        <f t="shared" si="86"/>
        <v>5.9973365727297043</v>
      </c>
      <c r="E173">
        <f t="shared" si="87"/>
        <v>3.036492651796598</v>
      </c>
      <c r="F173">
        <f t="shared" si="88"/>
        <v>-3.2540682511790591</v>
      </c>
      <c r="G173">
        <f t="shared" si="89"/>
        <v>-5.3217975893469767</v>
      </c>
      <c r="H173">
        <f t="shared" si="90"/>
        <v>-1.7526133600877429</v>
      </c>
      <c r="I173">
        <f t="shared" si="91"/>
        <v>12.133376565120392</v>
      </c>
      <c r="J173">
        <f t="shared" si="92"/>
        <v>5.9973365727297043</v>
      </c>
      <c r="K173">
        <f t="shared" si="106"/>
        <v>13.534654514896713</v>
      </c>
      <c r="L173">
        <f t="shared" si="93"/>
        <v>0.96350734820340189</v>
      </c>
      <c r="M173">
        <f t="shared" si="94"/>
        <v>0.1454836758233462</v>
      </c>
      <c r="N173">
        <f t="shared" si="95"/>
        <v>0.25583003633499146</v>
      </c>
      <c r="O173">
        <f t="shared" si="107"/>
        <v>1.2492950460323709E-3</v>
      </c>
      <c r="P173">
        <f t="shared" si="108"/>
        <v>1111.0445580938854</v>
      </c>
      <c r="Q173">
        <f t="shared" si="103"/>
        <v>67.857832730060707</v>
      </c>
      <c r="R173">
        <f t="shared" si="109"/>
        <v>5.2150438049590404</v>
      </c>
      <c r="S173" t="str">
        <f t="shared" si="110"/>
        <v/>
      </c>
      <c r="T173">
        <f t="shared" si="104"/>
        <v>0.49428422010490836</v>
      </c>
      <c r="U173" t="str">
        <f t="shared" si="96"/>
        <v/>
      </c>
      <c r="V173" t="str">
        <f t="shared" si="97"/>
        <v/>
      </c>
      <c r="W173">
        <f t="shared" si="98"/>
        <v>8.100485200557981E-3</v>
      </c>
      <c r="AG173">
        <f t="shared" si="114"/>
        <v>6.2831853071795924</v>
      </c>
      <c r="AH173">
        <f t="shared" si="112"/>
        <v>12.0003401543855</v>
      </c>
      <c r="AI173">
        <f t="shared" si="113"/>
        <v>6.6840383400922848E-3</v>
      </c>
      <c r="AL173">
        <f t="shared" si="99"/>
        <v>9.7731510029334849</v>
      </c>
      <c r="AM173">
        <f t="shared" si="100"/>
        <v>-10.766842238643907</v>
      </c>
    </row>
    <row r="174" spans="1:39">
      <c r="A174">
        <f t="shared" si="101"/>
        <v>0</v>
      </c>
      <c r="B174">
        <f t="shared" si="105"/>
        <v>167</v>
      </c>
      <c r="C174">
        <f t="shared" si="102"/>
        <v>5.2464597314949382</v>
      </c>
      <c r="D174">
        <f t="shared" si="86"/>
        <v>5.9993460224098341</v>
      </c>
      <c r="E174">
        <f t="shared" si="87"/>
        <v>2.9819171684992858</v>
      </c>
      <c r="F174">
        <f t="shared" si="88"/>
        <v>-2.8730991035832023</v>
      </c>
      <c r="G174">
        <f t="shared" si="89"/>
        <v>-5.1333228559439208</v>
      </c>
      <c r="H174">
        <f t="shared" si="90"/>
        <v>-1.7214840540079042</v>
      </c>
      <c r="I174">
        <f t="shared" si="91"/>
        <v>12.110958272225185</v>
      </c>
      <c r="J174">
        <f t="shared" si="92"/>
        <v>5.9993460224098332</v>
      </c>
      <c r="K174">
        <f t="shared" si="106"/>
        <v>13.515452747436333</v>
      </c>
      <c r="L174">
        <f t="shared" si="93"/>
        <v>1.0180828315007142</v>
      </c>
      <c r="M174">
        <f t="shared" si="94"/>
        <v>-1.5569176838266632</v>
      </c>
      <c r="N174">
        <f t="shared" si="95"/>
        <v>-0.1245172243191659</v>
      </c>
      <c r="O174">
        <f t="shared" si="107"/>
        <v>4.4092318901869359E-3</v>
      </c>
      <c r="P174">
        <f t="shared" si="108"/>
        <v>315.20517007327328</v>
      </c>
      <c r="Q174">
        <f t="shared" si="103"/>
        <v>68.283036441989466</v>
      </c>
      <c r="R174">
        <f t="shared" si="109"/>
        <v>5.2464597314949382</v>
      </c>
      <c r="S174" t="str">
        <f t="shared" si="110"/>
        <v/>
      </c>
      <c r="T174">
        <f t="shared" si="104"/>
        <v>0.49536509725811767</v>
      </c>
      <c r="U174" t="str">
        <f t="shared" si="96"/>
        <v/>
      </c>
      <c r="V174" t="str">
        <f t="shared" si="97"/>
        <v/>
      </c>
      <c r="W174">
        <f t="shared" si="98"/>
        <v>2.8552831154095095E-2</v>
      </c>
      <c r="AL174">
        <f t="shared" si="99"/>
        <v>10.106523230467218</v>
      </c>
      <c r="AM174">
        <f t="shared" si="100"/>
        <v>-10.20326128773511</v>
      </c>
    </row>
    <row r="175" spans="1:39">
      <c r="A175">
        <f t="shared" si="101"/>
        <v>0</v>
      </c>
      <c r="B175">
        <f t="shared" si="105"/>
        <v>168</v>
      </c>
      <c r="C175">
        <f t="shared" si="102"/>
        <v>5.2778756580308359</v>
      </c>
      <c r="D175">
        <f t="shared" si="86"/>
        <v>5.989731526092271</v>
      </c>
      <c r="E175">
        <f t="shared" si="87"/>
        <v>2.9283464100420353</v>
      </c>
      <c r="F175">
        <f t="shared" si="88"/>
        <v>-2.4936585198498205</v>
      </c>
      <c r="G175">
        <f t="shared" si="89"/>
        <v>-4.9449692990841827</v>
      </c>
      <c r="H175">
        <f t="shared" si="90"/>
        <v>-1.6886558510040481</v>
      </c>
      <c r="I175">
        <f t="shared" si="91"/>
        <v>12.03657758706651</v>
      </c>
      <c r="J175">
        <f t="shared" si="92"/>
        <v>5.9897315260922719</v>
      </c>
      <c r="K175">
        <f t="shared" si="106"/>
        <v>13.444555915467625</v>
      </c>
      <c r="L175">
        <f t="shared" si="93"/>
        <v>1.0716535899579649</v>
      </c>
      <c r="M175">
        <f t="shared" si="94"/>
        <v>-3.1614737036194533</v>
      </c>
      <c r="N175">
        <f t="shared" si="95"/>
        <v>-0.48399301571184861</v>
      </c>
      <c r="O175">
        <f t="shared" si="107"/>
        <v>7.5182849692792585E-3</v>
      </c>
      <c r="P175">
        <f t="shared" si="108"/>
        <v>185.35808897771818</v>
      </c>
      <c r="Q175">
        <f t="shared" si="103"/>
        <v>68.707636912602325</v>
      </c>
      <c r="R175">
        <f t="shared" si="109"/>
        <v>5.2778756580308359</v>
      </c>
      <c r="S175" t="str">
        <f t="shared" si="110"/>
        <v/>
      </c>
      <c r="T175">
        <f t="shared" si="104"/>
        <v>0.4976274595303844</v>
      </c>
      <c r="U175" t="str">
        <f t="shared" si="96"/>
        <v/>
      </c>
      <c r="V175" t="str">
        <f t="shared" si="97"/>
        <v/>
      </c>
      <c r="W175">
        <f t="shared" si="98"/>
        <v>4.8554665456665806E-2</v>
      </c>
      <c r="AL175">
        <f t="shared" si="99"/>
        <v>10.398380345005727</v>
      </c>
      <c r="AM175">
        <f t="shared" si="100"/>
        <v>-9.6306021717672721</v>
      </c>
    </row>
    <row r="176" spans="1:39">
      <c r="A176">
        <f t="shared" si="101"/>
        <v>0</v>
      </c>
      <c r="B176">
        <f t="shared" si="105"/>
        <v>169</v>
      </c>
      <c r="C176">
        <f t="shared" si="102"/>
        <v>5.3092915845667337</v>
      </c>
      <c r="D176">
        <f t="shared" si="86"/>
        <v>5.9691652335557706</v>
      </c>
      <c r="E176">
        <f t="shared" si="87"/>
        <v>2.8758332442957668</v>
      </c>
      <c r="F176">
        <f t="shared" si="88"/>
        <v>-2.1173296533043917</v>
      </c>
      <c r="G176">
        <f t="shared" si="89"/>
        <v>-4.7570916224200932</v>
      </c>
      <c r="H176">
        <f t="shared" si="90"/>
        <v>-1.6541611485491428</v>
      </c>
      <c r="I176">
        <f t="shared" si="91"/>
        <v>11.913403177283721</v>
      </c>
      <c r="J176">
        <f t="shared" si="92"/>
        <v>5.9691652335557706</v>
      </c>
      <c r="K176">
        <f t="shared" si="106"/>
        <v>13.325168248468938</v>
      </c>
      <c r="L176">
        <f t="shared" si="93"/>
        <v>1.1241667557042332</v>
      </c>
      <c r="M176">
        <f t="shared" si="94"/>
        <v>-4.6623492732827181</v>
      </c>
      <c r="N176">
        <f t="shared" si="95"/>
        <v>-0.82156729290934116</v>
      </c>
      <c r="O176">
        <f t="shared" si="107"/>
        <v>1.0670709733110795E-2</v>
      </c>
      <c r="P176">
        <f t="shared" si="108"/>
        <v>131.13459487456757</v>
      </c>
      <c r="Q176">
        <f t="shared" si="103"/>
        <v>69.130010093550425</v>
      </c>
      <c r="R176">
        <f t="shared" si="109"/>
        <v>5.3092915845667337</v>
      </c>
      <c r="S176" t="str">
        <f t="shared" si="110"/>
        <v/>
      </c>
      <c r="T176">
        <f t="shared" si="104"/>
        <v>0.5010461867804219</v>
      </c>
      <c r="U176" t="str">
        <f t="shared" si="96"/>
        <v/>
      </c>
      <c r="V176" t="str">
        <f t="shared" si="97"/>
        <v/>
      </c>
      <c r="W176">
        <f t="shared" si="98"/>
        <v>6.8631774922617864E-2</v>
      </c>
      <c r="AL176">
        <f t="shared" si="99"/>
        <v>10.648667581980433</v>
      </c>
      <c r="AM176">
        <f t="shared" si="100"/>
        <v>-9.0523939257088859</v>
      </c>
    </row>
    <row r="177" spans="1:39">
      <c r="A177">
        <f t="shared" si="101"/>
        <v>0</v>
      </c>
      <c r="B177">
        <f t="shared" si="105"/>
        <v>170</v>
      </c>
      <c r="C177">
        <f t="shared" si="102"/>
        <v>5.3407075111026314</v>
      </c>
      <c r="D177">
        <f t="shared" si="86"/>
        <v>5.9383499958395936</v>
      </c>
      <c r="E177">
        <f t="shared" si="87"/>
        <v>2.8244294954150817</v>
      </c>
      <c r="F177">
        <f t="shared" si="88"/>
        <v>-1.7455934269944193</v>
      </c>
      <c r="G177">
        <f t="shared" si="89"/>
        <v>-4.5700229224093745</v>
      </c>
      <c r="H177">
        <f t="shared" si="90"/>
        <v>-1.6180339887499149</v>
      </c>
      <c r="I177">
        <f t="shared" si="91"/>
        <v>11.744768305722982</v>
      </c>
      <c r="J177">
        <f t="shared" si="92"/>
        <v>5.9383499958395944</v>
      </c>
      <c r="K177">
        <f t="shared" si="106"/>
        <v>13.160683235615208</v>
      </c>
      <c r="L177">
        <f t="shared" si="93"/>
        <v>1.1755705045849185</v>
      </c>
      <c r="M177">
        <f t="shared" si="94"/>
        <v>-6.0549029687287721</v>
      </c>
      <c r="N177">
        <f t="shared" si="95"/>
        <v>-1.1363161753614825</v>
      </c>
      <c r="O177">
        <f t="shared" si="107"/>
        <v>1.395642449229143E-2</v>
      </c>
      <c r="P177">
        <f t="shared" si="108"/>
        <v>100.81560886657925</v>
      </c>
      <c r="Q177">
        <f t="shared" si="103"/>
        <v>69.548632600322804</v>
      </c>
      <c r="R177">
        <f t="shared" si="109"/>
        <v>5.3407075111026314</v>
      </c>
      <c r="S177" t="str">
        <f t="shared" si="110"/>
        <v/>
      </c>
      <c r="T177">
        <f t="shared" si="104"/>
        <v>0.5056166150971203</v>
      </c>
      <c r="U177" t="str">
        <f t="shared" si="96"/>
        <v/>
      </c>
      <c r="V177" t="str">
        <f t="shared" si="97"/>
        <v/>
      </c>
      <c r="W177">
        <f t="shared" si="98"/>
        <v>8.9271890545349203E-2</v>
      </c>
      <c r="AL177">
        <f t="shared" si="99"/>
        <v>10.85764909269019</v>
      </c>
      <c r="AM177">
        <f t="shared" si="100"/>
        <v>-8.472135954999894</v>
      </c>
    </row>
    <row r="178" spans="1:39">
      <c r="A178">
        <f t="shared" si="101"/>
        <v>0</v>
      </c>
      <c r="B178">
        <f t="shared" si="105"/>
        <v>171</v>
      </c>
      <c r="C178">
        <f t="shared" si="102"/>
        <v>5.3721234376385292</v>
      </c>
      <c r="D178">
        <f t="shared" si="86"/>
        <v>5.8980159778832553</v>
      </c>
      <c r="E178">
        <f t="shared" si="87"/>
        <v>2.7741858926940743</v>
      </c>
      <c r="F178">
        <f t="shared" si="88"/>
        <v>-1.3798239532570282</v>
      </c>
      <c r="G178">
        <f t="shared" si="89"/>
        <v>-4.3840737767483624</v>
      </c>
      <c r="H178">
        <f t="shared" si="90"/>
        <v>-1.5803100247514019</v>
      </c>
      <c r="I178">
        <f t="shared" si="91"/>
        <v>11.534133209498162</v>
      </c>
      <c r="J178">
        <f t="shared" si="92"/>
        <v>5.8980159778832562</v>
      </c>
      <c r="K178">
        <f t="shared" si="106"/>
        <v>12.954644779761988</v>
      </c>
      <c r="L178">
        <f t="shared" si="93"/>
        <v>1.2258141073059257</v>
      </c>
      <c r="M178">
        <f t="shared" si="94"/>
        <v>-7.3356927657296813</v>
      </c>
      <c r="N178">
        <f t="shared" si="95"/>
        <v>-1.4274251900233725</v>
      </c>
      <c r="O178">
        <f t="shared" si="107"/>
        <v>1.7466706868639985E-2</v>
      </c>
      <c r="P178">
        <f t="shared" si="108"/>
        <v>81.116762068073925</v>
      </c>
      <c r="Q178">
        <f t="shared" si="103"/>
        <v>69.962087658015122</v>
      </c>
      <c r="R178">
        <f t="shared" si="109"/>
        <v>5.3721234376385292</v>
      </c>
      <c r="S178" t="str">
        <f t="shared" si="110"/>
        <v/>
      </c>
      <c r="T178">
        <f t="shared" si="104"/>
        <v>0.51135320450663257</v>
      </c>
      <c r="U178" t="str">
        <f t="shared" si="96"/>
        <v/>
      </c>
      <c r="V178" t="str">
        <f t="shared" si="97"/>
        <v/>
      </c>
      <c r="W178">
        <f t="shared" si="98"/>
        <v>0.11095117421535043</v>
      </c>
      <c r="AL178">
        <f t="shared" si="99"/>
        <v>11.02590314657156</v>
      </c>
      <c r="AM178">
        <f t="shared" si="100"/>
        <v>-7.89326858596948</v>
      </c>
    </row>
    <row r="179" spans="1:39">
      <c r="A179">
        <f t="shared" si="101"/>
        <v>0</v>
      </c>
      <c r="B179">
        <f t="shared" si="105"/>
        <v>172</v>
      </c>
      <c r="C179">
        <f t="shared" si="102"/>
        <v>5.4035393641744269</v>
      </c>
      <c r="D179">
        <f t="shared" si="86"/>
        <v>5.8489171763324457</v>
      </c>
      <c r="E179">
        <f t="shared" si="87"/>
        <v>2.7251520205026472</v>
      </c>
      <c r="F179">
        <f t="shared" si="88"/>
        <v>-1.0212851360956461</v>
      </c>
      <c r="G179">
        <f t="shared" si="89"/>
        <v>-4.1995314407490385</v>
      </c>
      <c r="H179">
        <f t="shared" si="90"/>
        <v>-1.5410264855516007</v>
      </c>
      <c r="I179">
        <f t="shared" si="91"/>
        <v>11.285047481497296</v>
      </c>
      <c r="J179">
        <f t="shared" si="92"/>
        <v>5.8489171763324457</v>
      </c>
      <c r="K179">
        <f t="shared" si="106"/>
        <v>12.710709216847231</v>
      </c>
      <c r="L179">
        <f t="shared" si="93"/>
        <v>1.2748479794973526</v>
      </c>
      <c r="M179">
        <f t="shared" si="94"/>
        <v>-8.5024701945483621</v>
      </c>
      <c r="N179">
        <f t="shared" si="95"/>
        <v>-1.6941920636230545</v>
      </c>
      <c r="O179">
        <f t="shared" si="107"/>
        <v>2.129954219872169E-2</v>
      </c>
      <c r="P179">
        <f t="shared" si="108"/>
        <v>67.085538351913456</v>
      </c>
      <c r="Q179">
        <f t="shared" si="103"/>
        <v>70.369069826714778</v>
      </c>
      <c r="R179">
        <f t="shared" si="109"/>
        <v>5.4035393641744269</v>
      </c>
      <c r="S179" t="str">
        <f t="shared" si="110"/>
        <v/>
      </c>
      <c r="T179">
        <f t="shared" si="104"/>
        <v>0.5182891065298747</v>
      </c>
      <c r="U179" t="str">
        <f t="shared" si="96"/>
        <v/>
      </c>
      <c r="V179" t="str">
        <f t="shared" si="97"/>
        <v/>
      </c>
      <c r="W179">
        <f t="shared" si="98"/>
        <v>0.1341570809611502</v>
      </c>
      <c r="AL179">
        <f t="shared" si="99"/>
        <v>11.154314597159672</v>
      </c>
      <c r="AM179">
        <f t="shared" si="100"/>
        <v>-7.3191442169029273</v>
      </c>
    </row>
    <row r="180" spans="1:39">
      <c r="A180">
        <f t="shared" si="101"/>
        <v>0</v>
      </c>
      <c r="B180">
        <f t="shared" si="105"/>
        <v>173</v>
      </c>
      <c r="C180">
        <f t="shared" si="102"/>
        <v>5.4349552907103247</v>
      </c>
      <c r="D180">
        <f t="shared" si="86"/>
        <v>5.7918278568464654</v>
      </c>
      <c r="E180">
        <f t="shared" si="87"/>
        <v>2.677376269352723</v>
      </c>
      <c r="F180">
        <f t="shared" si="88"/>
        <v>-0.6711284506128079</v>
      </c>
      <c r="G180">
        <f t="shared" si="89"/>
        <v>-4.0166591544148229</v>
      </c>
      <c r="H180">
        <f t="shared" si="90"/>
        <v>-1.5002221392609423</v>
      </c>
      <c r="I180">
        <f t="shared" si="91"/>
        <v>11.001112814658111</v>
      </c>
      <c r="J180">
        <f t="shared" si="92"/>
        <v>5.7918278568464663</v>
      </c>
      <c r="K180">
        <f t="shared" si="106"/>
        <v>12.432608458572869</v>
      </c>
      <c r="L180">
        <f t="shared" si="93"/>
        <v>1.3226237306472772</v>
      </c>
      <c r="M180">
        <f t="shared" si="94"/>
        <v>-9.5541631322365159</v>
      </c>
      <c r="N180">
        <f t="shared" si="95"/>
        <v>-1.9360290534720175</v>
      </c>
      <c r="O180">
        <f t="shared" si="107"/>
        <v>2.5565188581324519E-2</v>
      </c>
      <c r="P180">
        <f t="shared" si="108"/>
        <v>56.458315216202067</v>
      </c>
      <c r="Q180">
        <f t="shared" si="103"/>
        <v>70.768388533690413</v>
      </c>
      <c r="R180">
        <f t="shared" si="109"/>
        <v>5.4349552907103247</v>
      </c>
      <c r="S180" t="str">
        <f t="shared" si="110"/>
        <v/>
      </c>
      <c r="T180">
        <f t="shared" si="104"/>
        <v>0.52647654418463141</v>
      </c>
      <c r="U180" t="str">
        <f t="shared" si="96"/>
        <v/>
      </c>
      <c r="V180" t="str">
        <f t="shared" si="97"/>
        <v/>
      </c>
      <c r="W180">
        <f t="shared" si="98"/>
        <v>0.15940964524951381</v>
      </c>
      <c r="AL180">
        <f t="shared" si="99"/>
        <v>11.244064680982028</v>
      </c>
      <c r="AM180">
        <f t="shared" si="100"/>
        <v>-6.7529993241573054</v>
      </c>
    </row>
    <row r="181" spans="1:39">
      <c r="A181">
        <f t="shared" si="101"/>
        <v>0</v>
      </c>
      <c r="B181">
        <f t="shared" si="105"/>
        <v>174</v>
      </c>
      <c r="C181">
        <f t="shared" si="102"/>
        <v>5.4663712172462224</v>
      </c>
      <c r="D181">
        <f t="shared" si="86"/>
        <v>5.7275389255468019</v>
      </c>
      <c r="E181">
        <f t="shared" si="87"/>
        <v>2.6309057881426483</v>
      </c>
      <c r="F181">
        <f t="shared" si="88"/>
        <v>-0.33039188254049606</v>
      </c>
      <c r="G181">
        <f t="shared" si="89"/>
        <v>-3.8356955625148501</v>
      </c>
      <c r="H181">
        <f t="shared" si="90"/>
        <v>-1.4579372548428473</v>
      </c>
      <c r="I181">
        <f t="shared" si="91"/>
        <v>10.685946461517569</v>
      </c>
      <c r="J181">
        <f t="shared" si="92"/>
        <v>5.727538925546801</v>
      </c>
      <c r="K181">
        <f t="shared" si="106"/>
        <v>12.1241145623948</v>
      </c>
      <c r="L181">
        <f t="shared" si="93"/>
        <v>1.3690942118573515</v>
      </c>
      <c r="M181">
        <f t="shared" si="94"/>
        <v>-10.490847533168303</v>
      </c>
      <c r="N181">
        <f t="shared" si="95"/>
        <v>-2.1524648080547664</v>
      </c>
      <c r="O181">
        <f t="shared" si="107"/>
        <v>3.0392504576451665E-2</v>
      </c>
      <c r="P181">
        <f t="shared" si="108"/>
        <v>48.055668338817846</v>
      </c>
      <c r="Q181">
        <f t="shared" si="103"/>
        <v>71.15897044767452</v>
      </c>
      <c r="R181">
        <f t="shared" si="109"/>
        <v>5.4663712172462224</v>
      </c>
      <c r="S181" t="str">
        <f t="shared" si="110"/>
        <v/>
      </c>
      <c r="T181">
        <f t="shared" si="104"/>
        <v>0.53598798629329858</v>
      </c>
      <c r="U181" t="str">
        <f t="shared" si="96"/>
        <v/>
      </c>
      <c r="V181" t="str">
        <f t="shared" si="97"/>
        <v/>
      </c>
      <c r="W181">
        <f t="shared" si="98"/>
        <v>0.18728279745367907</v>
      </c>
      <c r="AL181">
        <f t="shared" si="99"/>
        <v>11.296618242247403</v>
      </c>
      <c r="AM181">
        <f t="shared" si="100"/>
        <v>-6.1979275700624887</v>
      </c>
    </row>
    <row r="182" spans="1:39">
      <c r="A182">
        <f t="shared" si="101"/>
        <v>0</v>
      </c>
      <c r="B182">
        <f t="shared" si="105"/>
        <v>175</v>
      </c>
      <c r="C182">
        <f t="shared" si="102"/>
        <v>5.4977871437821202</v>
      </c>
      <c r="D182">
        <f t="shared" si="86"/>
        <v>5.6568542494924223</v>
      </c>
      <c r="E182">
        <f t="shared" si="87"/>
        <v>2.5857864376269304</v>
      </c>
      <c r="F182">
        <f t="shared" si="88"/>
        <v>-1.859487575294279E-13</v>
      </c>
      <c r="G182">
        <f t="shared" si="89"/>
        <v>-3.6568542494924818</v>
      </c>
      <c r="H182">
        <f t="shared" si="90"/>
        <v>-1.4142135623731205</v>
      </c>
      <c r="I182">
        <f t="shared" si="91"/>
        <v>10.343145750507823</v>
      </c>
      <c r="J182">
        <f t="shared" si="92"/>
        <v>5.6568542494924223</v>
      </c>
      <c r="K182">
        <f t="shared" si="106"/>
        <v>11.789006065663402</v>
      </c>
      <c r="L182">
        <f t="shared" si="93"/>
        <v>1.4142135623730696</v>
      </c>
      <c r="M182">
        <f t="shared" si="94"/>
        <v>-11.313708498984321</v>
      </c>
      <c r="N182">
        <f t="shared" si="95"/>
        <v>-2.3431457505075182</v>
      </c>
      <c r="O182">
        <f t="shared" si="107"/>
        <v>3.593665198806744E-2</v>
      </c>
      <c r="P182">
        <f t="shared" si="108"/>
        <v>41.203681907031537</v>
      </c>
      <c r="Q182">
        <f t="shared" si="103"/>
        <v>71.539860740079519</v>
      </c>
      <c r="R182">
        <f t="shared" si="109"/>
        <v>5.4977871437821202</v>
      </c>
      <c r="S182" t="str">
        <f t="shared" si="110"/>
        <v/>
      </c>
      <c r="T182">
        <f t="shared" si="104"/>
        <v>0.54691816067802046</v>
      </c>
      <c r="U182" t="str">
        <f t="shared" si="96"/>
        <v/>
      </c>
      <c r="V182" t="str">
        <f t="shared" si="97"/>
        <v/>
      </c>
      <c r="W182">
        <f t="shared" si="98"/>
        <v>0.21842708183959944</v>
      </c>
      <c r="AL182">
        <f t="shared" si="99"/>
        <v>11.313708498984759</v>
      </c>
      <c r="AM182">
        <f t="shared" si="100"/>
        <v>-5.6568542494926852</v>
      </c>
    </row>
    <row r="183" spans="1:39">
      <c r="A183">
        <f t="shared" si="101"/>
        <v>0</v>
      </c>
      <c r="B183">
        <f t="shared" si="105"/>
        <v>176</v>
      </c>
      <c r="C183">
        <f t="shared" si="102"/>
        <v>5.5292030703180179</v>
      </c>
      <c r="D183">
        <f t="shared" si="86"/>
        <v>5.5805869412540847</v>
      </c>
      <c r="E183">
        <f t="shared" si="87"/>
        <v>2.5420627451572018</v>
      </c>
      <c r="F183">
        <f t="shared" si="88"/>
        <v>0.31923488088888224</v>
      </c>
      <c r="G183">
        <f t="shared" si="89"/>
        <v>-3.4803233905730675</v>
      </c>
      <c r="H183">
        <f t="shared" si="90"/>
        <v>-1.3690942118574039</v>
      </c>
      <c r="I183">
        <f t="shared" si="91"/>
        <v>9.9762539863404509</v>
      </c>
      <c r="J183">
        <f t="shared" si="92"/>
        <v>5.5805869412540847</v>
      </c>
      <c r="K183">
        <f t="shared" si="106"/>
        <v>11.431036445085343</v>
      </c>
      <c r="L183">
        <f t="shared" si="93"/>
        <v>1.4579372548427982</v>
      </c>
      <c r="M183">
        <f t="shared" si="94"/>
        <v>-12.02499118557124</v>
      </c>
      <c r="N183">
        <f t="shared" si="95"/>
        <v>-2.5078369799965756</v>
      </c>
      <c r="O183">
        <f t="shared" si="107"/>
        <v>4.2388944152100691E-2</v>
      </c>
      <c r="P183">
        <f t="shared" si="108"/>
        <v>35.489651694398873</v>
      </c>
      <c r="Q183">
        <f t="shared" si="103"/>
        <v>71.910223288569654</v>
      </c>
      <c r="R183">
        <f t="shared" si="109"/>
        <v>5.5292030703180179</v>
      </c>
      <c r="S183" t="str">
        <f t="shared" si="110"/>
        <v/>
      </c>
      <c r="T183">
        <f t="shared" si="104"/>
        <v>0.55938701529602786</v>
      </c>
      <c r="U183" t="str">
        <f t="shared" si="96"/>
        <v/>
      </c>
      <c r="V183" t="str">
        <f t="shared" si="97"/>
        <v/>
      </c>
      <c r="W183">
        <f t="shared" si="98"/>
        <v>0.25359505011485978</v>
      </c>
      <c r="AL183">
        <f t="shared" si="99"/>
        <v>11.297319488051718</v>
      </c>
      <c r="AM183">
        <f t="shared" si="100"/>
        <v>-5.1325123000414052</v>
      </c>
    </row>
    <row r="184" spans="1:39">
      <c r="A184">
        <f t="shared" si="101"/>
        <v>0</v>
      </c>
      <c r="B184">
        <f t="shared" si="105"/>
        <v>177</v>
      </c>
      <c r="C184">
        <f t="shared" si="102"/>
        <v>5.5606189968539157</v>
      </c>
      <c r="D184">
        <f t="shared" si="86"/>
        <v>5.4995556227865077</v>
      </c>
      <c r="E184">
        <f t="shared" si="87"/>
        <v>2.4997778607391052</v>
      </c>
      <c r="F184">
        <f t="shared" si="88"/>
        <v>0.6266104849576003</v>
      </c>
      <c r="G184">
        <f t="shared" si="89"/>
        <v>-3.3062655199603599</v>
      </c>
      <c r="H184">
        <f t="shared" si="90"/>
        <v>-1.3226237306473312</v>
      </c>
      <c r="I184">
        <f t="shared" si="91"/>
        <v>9.5887280447372021</v>
      </c>
      <c r="J184">
        <f t="shared" si="92"/>
        <v>5.4995556227865077</v>
      </c>
      <c r="K184">
        <f t="shared" si="106"/>
        <v>11.053905082098924</v>
      </c>
      <c r="L184">
        <f t="shared" si="93"/>
        <v>1.5002221392608948</v>
      </c>
      <c r="M184">
        <f t="shared" si="94"/>
        <v>-12.627942136134847</v>
      </c>
      <c r="N184">
        <f t="shared" si="95"/>
        <v>-2.6464226879265338</v>
      </c>
      <c r="O184">
        <f t="shared" si="107"/>
        <v>4.9989886101052192E-2</v>
      </c>
      <c r="P184">
        <f t="shared" si="108"/>
        <v>30.646581786816423</v>
      </c>
      <c r="Q184">
        <f t="shared" si="103"/>
        <v>72.269339889757632</v>
      </c>
      <c r="R184">
        <f t="shared" si="109"/>
        <v>5.5606189968539157</v>
      </c>
      <c r="S184" t="str">
        <f t="shared" si="110"/>
        <v/>
      </c>
      <c r="T184">
        <f t="shared" si="104"/>
        <v>0.57354381072523508</v>
      </c>
      <c r="U184" t="str">
        <f t="shared" si="96"/>
        <v/>
      </c>
      <c r="V184" t="str">
        <f t="shared" si="97"/>
        <v/>
      </c>
      <c r="W184">
        <f t="shared" si="98"/>
        <v>0.29367059800031692</v>
      </c>
      <c r="AL184">
        <f t="shared" si="99"/>
        <v>11.249666346974069</v>
      </c>
      <c r="AM184">
        <f t="shared" si="100"/>
        <v>-4.6274200867858628</v>
      </c>
    </row>
    <row r="185" spans="1:39">
      <c r="A185">
        <f t="shared" si="101"/>
        <v>0</v>
      </c>
      <c r="B185">
        <f t="shared" si="105"/>
        <v>178</v>
      </c>
      <c r="C185">
        <f t="shared" si="102"/>
        <v>5.5920349233898135</v>
      </c>
      <c r="D185">
        <f t="shared" si="86"/>
        <v>5.4145806838634662</v>
      </c>
      <c r="E185">
        <f t="shared" si="87"/>
        <v>2.458973514448445</v>
      </c>
      <c r="F185">
        <f t="shared" si="88"/>
        <v>0.92153137933747908</v>
      </c>
      <c r="G185">
        <f t="shared" si="89"/>
        <v>-3.1348174165322402</v>
      </c>
      <c r="H185">
        <f t="shared" si="90"/>
        <v>-1.2748479794974079</v>
      </c>
      <c r="I185">
        <f t="shared" si="91"/>
        <v>9.1839079518986999</v>
      </c>
      <c r="J185">
        <f t="shared" si="92"/>
        <v>5.4145806838634662</v>
      </c>
      <c r="K185">
        <f t="shared" si="106"/>
        <v>10.661231132051098</v>
      </c>
      <c r="L185">
        <f t="shared" si="93"/>
        <v>1.5410264855515547</v>
      </c>
      <c r="M185">
        <f t="shared" si="94"/>
        <v>-13.12674171502222</v>
      </c>
      <c r="N185">
        <f t="shared" si="95"/>
        <v>-2.7589060878399327</v>
      </c>
      <c r="O185">
        <f t="shared" si="107"/>
        <v>5.9046899293377392E-2</v>
      </c>
      <c r="P185">
        <f t="shared" si="108"/>
        <v>26.493687726163756</v>
      </c>
      <c r="Q185">
        <f t="shared" si="103"/>
        <v>72.61660855975164</v>
      </c>
      <c r="R185">
        <f t="shared" si="109"/>
        <v>5.5920349233898135</v>
      </c>
      <c r="S185" t="str">
        <f t="shared" si="110"/>
        <v/>
      </c>
      <c r="T185">
        <f t="shared" si="104"/>
        <v>0.58957262117855225</v>
      </c>
      <c r="U185" t="str">
        <f t="shared" si="96"/>
        <v/>
      </c>
      <c r="V185" t="str">
        <f t="shared" si="97"/>
        <v/>
      </c>
      <c r="W185">
        <f t="shared" si="98"/>
        <v>0.3397035585616901</v>
      </c>
      <c r="AL185">
        <f t="shared" si="99"/>
        <v>11.173173609716386</v>
      </c>
      <c r="AM185">
        <f t="shared" si="100"/>
        <v>-4.1438611568091002</v>
      </c>
    </row>
    <row r="186" spans="1:39">
      <c r="A186">
        <f t="shared" si="101"/>
        <v>0</v>
      </c>
      <c r="B186">
        <f t="shared" si="105"/>
        <v>179</v>
      </c>
      <c r="C186">
        <f t="shared" si="102"/>
        <v>5.6234508499257112</v>
      </c>
      <c r="D186">
        <f t="shared" si="86"/>
        <v>5.3264805503461563</v>
      </c>
      <c r="E186">
        <f t="shared" si="87"/>
        <v>2.4196899752486423</v>
      </c>
      <c r="F186">
        <f t="shared" si="88"/>
        <v>1.2035048538368549</v>
      </c>
      <c r="G186">
        <f t="shared" si="89"/>
        <v>-2.9660901069666492</v>
      </c>
      <c r="H186">
        <f t="shared" si="90"/>
        <v>-1.2258141073059825</v>
      </c>
      <c r="I186">
        <f t="shared" si="91"/>
        <v>8.7649887166485101</v>
      </c>
      <c r="J186">
        <f t="shared" si="92"/>
        <v>5.3264805503461563</v>
      </c>
      <c r="K186">
        <f t="shared" si="106"/>
        <v>10.256530712487121</v>
      </c>
      <c r="L186">
        <f t="shared" si="93"/>
        <v>1.5803100247513577</v>
      </c>
      <c r="M186">
        <f t="shared" si="94"/>
        <v>-13.526428395949814</v>
      </c>
      <c r="N186">
        <f t="shared" si="95"/>
        <v>-2.8454088598051932</v>
      </c>
      <c r="O186">
        <f t="shared" si="107"/>
        <v>6.9958932645210359E-2</v>
      </c>
      <c r="P186">
        <f t="shared" si="108"/>
        <v>22.90362347889295</v>
      </c>
      <c r="Q186">
        <f t="shared" si="103"/>
        <v>72.951541013778382</v>
      </c>
      <c r="R186">
        <f t="shared" si="109"/>
        <v>5.6234508499257112</v>
      </c>
      <c r="S186" t="str">
        <f t="shared" si="110"/>
        <v/>
      </c>
      <c r="T186">
        <f t="shared" si="104"/>
        <v>0.60769964714602109</v>
      </c>
      <c r="U186" t="str">
        <f t="shared" si="96"/>
        <v/>
      </c>
      <c r="V186" t="str">
        <f t="shared" si="97"/>
        <v/>
      </c>
      <c r="W186">
        <f t="shared" si="98"/>
        <v>0.39295092360796252</v>
      </c>
      <c r="AL186">
        <f t="shared" si="99"/>
        <v>11.070451711047472</v>
      </c>
      <c r="AM186">
        <f t="shared" si="100"/>
        <v>-3.6838661411000593</v>
      </c>
    </row>
    <row r="187" spans="1:39">
      <c r="A187">
        <f t="shared" si="101"/>
        <v>0</v>
      </c>
      <c r="B187">
        <f t="shared" si="105"/>
        <v>180</v>
      </c>
      <c r="C187">
        <f t="shared" si="102"/>
        <v>5.654866776461609</v>
      </c>
      <c r="D187">
        <f t="shared" si="86"/>
        <v>5.2360679774998449</v>
      </c>
      <c r="E187">
        <f t="shared" si="87"/>
        <v>2.3819660112501273</v>
      </c>
      <c r="F187">
        <f t="shared" si="88"/>
        <v>1.4721359549994222</v>
      </c>
      <c r="G187">
        <f t="shared" si="89"/>
        <v>-2.8001689857495764</v>
      </c>
      <c r="H187">
        <f t="shared" si="90"/>
        <v>-1.1755705045849767</v>
      </c>
      <c r="I187">
        <f t="shared" si="91"/>
        <v>8.3349946583668508</v>
      </c>
      <c r="J187">
        <f t="shared" si="92"/>
        <v>5.2360679774998449</v>
      </c>
      <c r="K187">
        <f t="shared" si="106"/>
        <v>9.8431978452128686</v>
      </c>
      <c r="L187">
        <f t="shared" si="93"/>
        <v>1.6180339887498727</v>
      </c>
      <c r="M187">
        <f t="shared" si="94"/>
        <v>-13.832815729997318</v>
      </c>
      <c r="N187">
        <f t="shared" si="95"/>
        <v>-2.9061701120214147</v>
      </c>
      <c r="O187">
        <f t="shared" si="107"/>
        <v>8.3251292528497861E-2</v>
      </c>
      <c r="P187">
        <f t="shared" si="108"/>
        <v>19.783434101895438</v>
      </c>
      <c r="Q187">
        <f t="shared" si="103"/>
        <v>73.273759429155064</v>
      </c>
      <c r="R187">
        <f t="shared" si="109"/>
        <v>5.654866776461609</v>
      </c>
      <c r="S187" t="str">
        <f t="shared" si="110"/>
        <v/>
      </c>
      <c r="T187">
        <f t="shared" si="104"/>
        <v>0.62820291939164774</v>
      </c>
      <c r="U187" t="str">
        <f t="shared" si="96"/>
        <v/>
      </c>
      <c r="V187" t="str">
        <f t="shared" si="97"/>
        <v/>
      </c>
      <c r="W187">
        <f t="shared" si="98"/>
        <v>0.45492607368594901</v>
      </c>
      <c r="AL187">
        <f t="shared" si="99"/>
        <v>10.944271909999244</v>
      </c>
      <c r="AM187">
        <f t="shared" si="100"/>
        <v>-3.2491969623293158</v>
      </c>
    </row>
    <row r="188" spans="1:39">
      <c r="A188">
        <f t="shared" si="101"/>
        <v>0</v>
      </c>
      <c r="B188">
        <f t="shared" si="105"/>
        <v>181</v>
      </c>
      <c r="C188">
        <f t="shared" si="102"/>
        <v>5.6862827029975067</v>
      </c>
      <c r="D188">
        <f t="shared" si="86"/>
        <v>5.144146383457838</v>
      </c>
      <c r="E188">
        <f t="shared" si="87"/>
        <v>2.3458388514508979</v>
      </c>
      <c r="F188">
        <f t="shared" si="88"/>
        <v>1.7271217557212348</v>
      </c>
      <c r="G188">
        <f t="shared" si="89"/>
        <v>-2.6371140510406401</v>
      </c>
      <c r="H188">
        <f t="shared" si="90"/>
        <v>-1.1241667557042927</v>
      </c>
      <c r="I188">
        <f t="shared" si="91"/>
        <v>7.8967564468755445</v>
      </c>
      <c r="J188">
        <f t="shared" si="92"/>
        <v>5.1441463834578389</v>
      </c>
      <c r="K188">
        <f t="shared" si="106"/>
        <v>9.4244896092951809</v>
      </c>
      <c r="L188">
        <f t="shared" si="93"/>
        <v>1.6541611485491021</v>
      </c>
      <c r="M188">
        <f t="shared" si="94"/>
        <v>-14.05240288249823</v>
      </c>
      <c r="N188">
        <f t="shared" si="95"/>
        <v>-2.9415448642889523</v>
      </c>
      <c r="O188">
        <f t="shared" si="107"/>
        <v>9.9625853306254952E-2</v>
      </c>
      <c r="P188">
        <f t="shared" si="108"/>
        <v>17.062993870103405</v>
      </c>
      <c r="Q188">
        <f t="shared" si="103"/>
        <v>73.582992609538579</v>
      </c>
      <c r="R188">
        <f t="shared" si="109"/>
        <v>5.6862827029975067</v>
      </c>
      <c r="S188" t="str">
        <f t="shared" si="110"/>
        <v/>
      </c>
      <c r="T188">
        <f t="shared" si="104"/>
        <v>0.65142522984777984</v>
      </c>
      <c r="U188" t="str">
        <f t="shared" si="96"/>
        <v/>
      </c>
      <c r="V188" t="str">
        <f t="shared" si="97"/>
        <v/>
      </c>
      <c r="W188">
        <f t="shared" si="98"/>
        <v>0.52745726034451523</v>
      </c>
      <c r="AL188">
        <f t="shared" si="99"/>
        <v>10.797539856881002</v>
      </c>
      <c r="AM188">
        <f t="shared" si="100"/>
        <v>-2.8413334864708166</v>
      </c>
    </row>
    <row r="189" spans="1:39">
      <c r="A189">
        <f t="shared" si="101"/>
        <v>0</v>
      </c>
      <c r="B189">
        <f t="shared" si="105"/>
        <v>182</v>
      </c>
      <c r="C189">
        <f t="shared" si="102"/>
        <v>5.7176986295334045</v>
      </c>
      <c r="D189">
        <f t="shared" si="86"/>
        <v>5.0515062377558868</v>
      </c>
      <c r="E189">
        <f t="shared" si="87"/>
        <v>2.3113441489959907</v>
      </c>
      <c r="F189">
        <f t="shared" si="88"/>
        <v>1.9682449486450164</v>
      </c>
      <c r="G189">
        <f t="shared" si="89"/>
        <v>-2.4769602549000314</v>
      </c>
      <c r="H189">
        <f t="shared" si="90"/>
        <v>-1.0716535899580257</v>
      </c>
      <c r="I189">
        <f t="shared" si="91"/>
        <v>7.4528910416117249</v>
      </c>
      <c r="J189">
        <f t="shared" si="92"/>
        <v>5.0515062377558877</v>
      </c>
      <c r="K189">
        <f t="shared" si="106"/>
        <v>9.003515988113918</v>
      </c>
      <c r="L189">
        <f t="shared" si="93"/>
        <v>1.6886558510040095</v>
      </c>
      <c r="M189">
        <f t="shared" si="94"/>
        <v>-14.192279683235711</v>
      </c>
      <c r="N189">
        <f t="shared" si="95"/>
        <v>-2.9520020598961838</v>
      </c>
      <c r="O189">
        <f t="shared" si="107"/>
        <v>0.1200348248116818</v>
      </c>
      <c r="P189">
        <f t="shared" si="108"/>
        <v>14.687735437115897</v>
      </c>
      <c r="Q189">
        <f t="shared" si="103"/>
        <v>73.879071682742534</v>
      </c>
      <c r="R189">
        <f t="shared" si="109"/>
        <v>5.7176986295334045</v>
      </c>
      <c r="S189" t="str">
        <f t="shared" si="110"/>
        <v/>
      </c>
      <c r="T189">
        <f t="shared" si="104"/>
        <v>0.6777915052765181</v>
      </c>
      <c r="U189" t="str">
        <f t="shared" si="96"/>
        <v/>
      </c>
      <c r="V189" t="str">
        <f t="shared" si="97"/>
        <v/>
      </c>
      <c r="W189">
        <f t="shared" si="98"/>
        <v>0.61275613511236093</v>
      </c>
      <c r="AL189">
        <f t="shared" si="99"/>
        <v>10.633268040281507</v>
      </c>
      <c r="AM189">
        <f t="shared" si="100"/>
        <v>-2.4614627344902722</v>
      </c>
    </row>
    <row r="190" spans="1:39">
      <c r="A190">
        <f t="shared" si="101"/>
        <v>0</v>
      </c>
      <c r="B190">
        <f t="shared" si="105"/>
        <v>183</v>
      </c>
      <c r="C190">
        <f t="shared" si="102"/>
        <v>5.7491145560693022</v>
      </c>
      <c r="D190">
        <f t="shared" si="86"/>
        <v>4.9589215196247451</v>
      </c>
      <c r="E190">
        <f t="shared" si="87"/>
        <v>2.2785159459921323</v>
      </c>
      <c r="F190">
        <f t="shared" si="88"/>
        <v>2.1953668569619551</v>
      </c>
      <c r="G190">
        <f t="shared" si="89"/>
        <v>-2.3197179659153391</v>
      </c>
      <c r="H190">
        <f t="shared" si="90"/>
        <v>-1.0180828315007759</v>
      </c>
      <c r="I190">
        <f t="shared" si="91"/>
        <v>7.0057846870069609</v>
      </c>
      <c r="J190">
        <f t="shared" si="92"/>
        <v>4.9589215196247443</v>
      </c>
      <c r="K190">
        <f t="shared" si="106"/>
        <v>8.5832349215490193</v>
      </c>
      <c r="L190">
        <f t="shared" si="93"/>
        <v>1.7214840540078675</v>
      </c>
      <c r="M190">
        <f t="shared" si="94"/>
        <v>-14.260027180653287</v>
      </c>
      <c r="N190">
        <f t="shared" si="95"/>
        <v>-2.9381221143479546</v>
      </c>
      <c r="O190">
        <f t="shared" si="107"/>
        <v>0.14579133744849163</v>
      </c>
      <c r="P190">
        <f t="shared" si="108"/>
        <v>12.613944633513004</v>
      </c>
      <c r="Q190">
        <f t="shared" si="103"/>
        <v>74.161925479589897</v>
      </c>
      <c r="R190">
        <f t="shared" si="109"/>
        <v>5.7491145560693022</v>
      </c>
      <c r="S190" t="str">
        <f t="shared" si="110"/>
        <v/>
      </c>
      <c r="T190">
        <f t="shared" si="104"/>
        <v>0.70783241866134405</v>
      </c>
      <c r="U190" t="str">
        <f t="shared" si="96"/>
        <v/>
      </c>
      <c r="V190" t="str">
        <f t="shared" si="97"/>
        <v/>
      </c>
      <c r="W190">
        <f t="shared" si="98"/>
        <v>0.71349607608777699</v>
      </c>
      <c r="AL190">
        <f t="shared" si="99"/>
        <v>10.454547360359948</v>
      </c>
      <c r="AM190">
        <f t="shared" si="100"/>
        <v>-2.1104707475417368</v>
      </c>
    </row>
    <row r="191" spans="1:39">
      <c r="A191">
        <f t="shared" si="101"/>
        <v>0</v>
      </c>
      <c r="B191">
        <f t="shared" si="105"/>
        <v>184</v>
      </c>
      <c r="C191">
        <f t="shared" si="102"/>
        <v>5.7805304826052</v>
      </c>
      <c r="D191">
        <f t="shared" si="86"/>
        <v>4.8671462604349784</v>
      </c>
      <c r="E191">
        <f t="shared" si="87"/>
        <v>2.2473866399122917</v>
      </c>
      <c r="F191">
        <f t="shared" si="88"/>
        <v>2.4084199606854906</v>
      </c>
      <c r="G191">
        <f t="shared" si="89"/>
        <v>-2.1653735418097875</v>
      </c>
      <c r="H191">
        <f t="shared" si="90"/>
        <v>-0.96350734820346484</v>
      </c>
      <c r="I191">
        <f t="shared" si="91"/>
        <v>6.5575790892594608</v>
      </c>
      <c r="J191">
        <f t="shared" si="92"/>
        <v>4.8671462604349793</v>
      </c>
      <c r="K191">
        <f t="shared" si="106"/>
        <v>8.1664530998689475</v>
      </c>
      <c r="L191">
        <f t="shared" si="93"/>
        <v>1.7526133600877083</v>
      </c>
      <c r="M191">
        <f t="shared" si="94"/>
        <v>-14.26361472771254</v>
      </c>
      <c r="N191">
        <f t="shared" si="95"/>
        <v>-2.9005940112024287</v>
      </c>
      <c r="O191">
        <f t="shared" si="107"/>
        <v>0.17873890473621987</v>
      </c>
      <c r="P191">
        <f t="shared" si="108"/>
        <v>10.805645429778458</v>
      </c>
      <c r="Q191">
        <f t="shared" si="103"/>
        <v>74.431575757325632</v>
      </c>
      <c r="R191">
        <f t="shared" si="109"/>
        <v>5.7805304826052</v>
      </c>
      <c r="S191" t="str">
        <f t="shared" si="110"/>
        <v/>
      </c>
      <c r="T191">
        <f t="shared" si="104"/>
        <v>0.74221693618713491</v>
      </c>
      <c r="U191" t="str">
        <f t="shared" si="96"/>
        <v/>
      </c>
      <c r="V191" t="str">
        <f t="shared" si="97"/>
        <v/>
      </c>
      <c r="W191">
        <f t="shared" si="98"/>
        <v>0.83289795676596823</v>
      </c>
      <c r="AL191">
        <f t="shared" si="99"/>
        <v>10.264518082409234</v>
      </c>
      <c r="AM191">
        <f t="shared" si="100"/>
        <v>-1.7889371755076882</v>
      </c>
    </row>
    <row r="192" spans="1:39">
      <c r="A192">
        <f t="shared" si="101"/>
        <v>0</v>
      </c>
      <c r="B192">
        <f t="shared" si="105"/>
        <v>185</v>
      </c>
      <c r="C192">
        <f t="shared" si="102"/>
        <v>5.8119464091410977</v>
      </c>
      <c r="D192">
        <f t="shared" si="86"/>
        <v>4.7769111843371066</v>
      </c>
      <c r="E192">
        <f t="shared" si="87"/>
        <v>2.2179869516232822</v>
      </c>
      <c r="F192">
        <f t="shared" si="88"/>
        <v>2.6074000398824668</v>
      </c>
      <c r="G192">
        <f t="shared" si="89"/>
        <v>-2.0138900091665737</v>
      </c>
      <c r="H192">
        <f t="shared" si="90"/>
        <v>-0.9079809994791288</v>
      </c>
      <c r="I192">
        <f t="shared" si="91"/>
        <v>6.1101608669495198</v>
      </c>
      <c r="J192">
        <f t="shared" si="92"/>
        <v>4.7769111843371066</v>
      </c>
      <c r="K192">
        <f t="shared" si="106"/>
        <v>7.7558330489410512</v>
      </c>
      <c r="L192">
        <f t="shared" si="93"/>
        <v>1.7820130483767178</v>
      </c>
      <c r="M192">
        <f t="shared" si="94"/>
        <v>-14.211294654258298</v>
      </c>
      <c r="N192">
        <f t="shared" si="95"/>
        <v>-2.8402119570832505</v>
      </c>
      <c r="O192">
        <f t="shared" si="107"/>
        <v>0.22151750042399648</v>
      </c>
      <c r="P192">
        <f t="shared" si="108"/>
        <v>9.2325013617182776</v>
      </c>
      <c r="Q192">
        <f t="shared" si="103"/>
        <v>74.688132447969977</v>
      </c>
      <c r="R192">
        <f t="shared" si="109"/>
        <v>5.8119464091410977</v>
      </c>
      <c r="S192" t="str">
        <f t="shared" si="110"/>
        <v/>
      </c>
      <c r="T192">
        <f t="shared" si="104"/>
        <v>0.78179794089807098</v>
      </c>
      <c r="U192" t="str">
        <f t="shared" si="96"/>
        <v/>
      </c>
      <c r="V192" t="str">
        <f t="shared" si="97"/>
        <v/>
      </c>
      <c r="W192">
        <f t="shared" si="98"/>
        <v>0.9748170779933677</v>
      </c>
      <c r="AL192">
        <f t="shared" si="99"/>
        <v>10.066340430099615</v>
      </c>
      <c r="AM192">
        <f t="shared" si="100"/>
        <v>-1.4971326344941849</v>
      </c>
    </row>
    <row r="193" spans="1:39">
      <c r="A193">
        <f t="shared" si="101"/>
        <v>0</v>
      </c>
      <c r="B193">
        <f t="shared" si="105"/>
        <v>186</v>
      </c>
      <c r="C193">
        <f t="shared" si="102"/>
        <v>5.8433623356769955</v>
      </c>
      <c r="D193">
        <f t="shared" si="86"/>
        <v>4.6889204607334527</v>
      </c>
      <c r="E193">
        <f t="shared" si="87"/>
        <v>2.1903458950679777</v>
      </c>
      <c r="F193">
        <f t="shared" si="88"/>
        <v>2.7923580387276559</v>
      </c>
      <c r="G193">
        <f t="shared" si="89"/>
        <v>-1.865207846969096</v>
      </c>
      <c r="H193">
        <f t="shared" si="90"/>
        <v>-0.8515585831301814</v>
      </c>
      <c r="I193">
        <f t="shared" si="91"/>
        <v>5.6651543345109765</v>
      </c>
      <c r="J193">
        <f t="shared" si="92"/>
        <v>4.6889204607334518</v>
      </c>
      <c r="K193">
        <f t="shared" si="106"/>
        <v>7.3539070378210045</v>
      </c>
      <c r="L193">
        <f t="shared" si="93"/>
        <v>1.8096541049320221</v>
      </c>
      <c r="M193">
        <f t="shared" si="94"/>
        <v>-14.111495598058722</v>
      </c>
      <c r="N193">
        <f t="shared" si="95"/>
        <v>-2.7578716096857918</v>
      </c>
      <c r="O193">
        <f t="shared" si="107"/>
        <v>0.27799284385641565</v>
      </c>
      <c r="P193">
        <f t="shared" si="108"/>
        <v>7.8683841175694829</v>
      </c>
      <c r="Q193">
        <f t="shared" si="103"/>
        <v>74.931789129260196</v>
      </c>
      <c r="R193">
        <f t="shared" si="109"/>
        <v>5.8433623356769955</v>
      </c>
      <c r="S193" t="str">
        <f t="shared" si="110"/>
        <v/>
      </c>
      <c r="T193">
        <f t="shared" si="104"/>
        <v>0.82767744422592249</v>
      </c>
      <c r="U193" t="str">
        <f t="shared" si="96"/>
        <v/>
      </c>
      <c r="V193" t="str">
        <f t="shared" si="97"/>
        <v/>
      </c>
      <c r="W193">
        <f t="shared" si="98"/>
        <v>1.1438180782129976</v>
      </c>
      <c r="AL193">
        <f t="shared" si="99"/>
        <v>9.8631650809329479</v>
      </c>
      <c r="AM193">
        <f t="shared" si="100"/>
        <v>-1.2350188542665044</v>
      </c>
    </row>
    <row r="194" spans="1:39">
      <c r="A194">
        <f t="shared" si="101"/>
        <v>0</v>
      </c>
      <c r="B194">
        <f t="shared" si="105"/>
        <v>187</v>
      </c>
      <c r="C194">
        <f t="shared" si="102"/>
        <v>5.8747782622128932</v>
      </c>
      <c r="D194">
        <f t="shared" si="86"/>
        <v>4.6038485817571484</v>
      </c>
      <c r="E194">
        <f t="shared" si="87"/>
        <v>2.1644907486320539</v>
      </c>
      <c r="F194">
        <f t="shared" si="88"/>
        <v>2.9633917555708593</v>
      </c>
      <c r="G194">
        <f t="shared" si="89"/>
        <v>-1.7192458702355149</v>
      </c>
      <c r="H194">
        <f t="shared" si="90"/>
        <v>-0.79429578126959821</v>
      </c>
      <c r="I194">
        <f t="shared" si="91"/>
        <v>5.223917643747952</v>
      </c>
      <c r="J194">
        <f t="shared" si="92"/>
        <v>4.6038485817571484</v>
      </c>
      <c r="K194">
        <f t="shared" si="106"/>
        <v>6.9630982552602587</v>
      </c>
      <c r="L194">
        <f t="shared" si="93"/>
        <v>1.8355092513679463</v>
      </c>
      <c r="M194">
        <f t="shared" si="94"/>
        <v>-13.972715573934931</v>
      </c>
      <c r="N194">
        <f t="shared" si="95"/>
        <v>-2.6545658942931194</v>
      </c>
      <c r="O194">
        <f t="shared" si="107"/>
        <v>0.35397058495629613</v>
      </c>
      <c r="P194">
        <f t="shared" si="108"/>
        <v>6.6903899623243213</v>
      </c>
      <c r="Q194">
        <f t="shared" si="103"/>
        <v>75.162818932512209</v>
      </c>
      <c r="R194">
        <f t="shared" si="109"/>
        <v>5.8747782622128932</v>
      </c>
      <c r="S194" t="str">
        <f t="shared" si="110"/>
        <v/>
      </c>
      <c r="T194">
        <f t="shared" si="104"/>
        <v>0.88130190705955902</v>
      </c>
      <c r="U194" t="str">
        <f t="shared" si="96"/>
        <v/>
      </c>
      <c r="V194" t="str">
        <f t="shared" si="97"/>
        <v/>
      </c>
      <c r="W194">
        <f t="shared" si="98"/>
        <v>1.3452130669036955</v>
      </c>
      <c r="AL194">
        <f t="shared" si="99"/>
        <v>9.6581038272267357</v>
      </c>
      <c r="AM194">
        <f t="shared" si="100"/>
        <v>-1.0022516118006055</v>
      </c>
    </row>
    <row r="195" spans="1:39">
      <c r="A195">
        <f t="shared" si="101"/>
        <v>0</v>
      </c>
      <c r="B195">
        <f t="shared" si="105"/>
        <v>188</v>
      </c>
      <c r="C195">
        <f t="shared" si="102"/>
        <v>5.906194188748791</v>
      </c>
      <c r="D195">
        <f t="shared" si="86"/>
        <v>4.522337377420417</v>
      </c>
      <c r="E195">
        <f t="shared" si="87"/>
        <v>2.1404470282235124</v>
      </c>
      <c r="F195">
        <f t="shared" si="88"/>
        <v>3.1206374644645472</v>
      </c>
      <c r="G195">
        <f t="shared" si="89"/>
        <v>-1.5759022096201385</v>
      </c>
      <c r="H195">
        <f t="shared" si="90"/>
        <v>-0.7362491053693937</v>
      </c>
      <c r="I195">
        <f t="shared" si="91"/>
        <v>4.7875422746938261</v>
      </c>
      <c r="J195">
        <f t="shared" si="92"/>
        <v>4.522337377420417</v>
      </c>
      <c r="K195">
        <f t="shared" si="106"/>
        <v>6.5857494932007778</v>
      </c>
      <c r="L195">
        <f t="shared" si="93"/>
        <v>1.8595529717764878</v>
      </c>
      <c r="M195">
        <f t="shared" si="94"/>
        <v>-13.803415857537477</v>
      </c>
      <c r="N195">
        <f t="shared" si="95"/>
        <v>-2.5313804259521708</v>
      </c>
      <c r="O195">
        <f t="shared" si="107"/>
        <v>0.45842674177866294</v>
      </c>
      <c r="P195">
        <f t="shared" si="108"/>
        <v>5.6781624320873725</v>
      </c>
      <c r="Q195">
        <f t="shared" si="103"/>
        <v>75.381571115761702</v>
      </c>
      <c r="R195">
        <f t="shared" si="109"/>
        <v>5.906194188748791</v>
      </c>
      <c r="S195" t="str">
        <f t="shared" si="110"/>
        <v/>
      </c>
      <c r="T195">
        <f t="shared" si="104"/>
        <v>0.9446052103445145</v>
      </c>
      <c r="U195" t="str">
        <f t="shared" si="96"/>
        <v/>
      </c>
      <c r="V195" t="str">
        <f t="shared" si="97"/>
        <v/>
      </c>
      <c r="W195">
        <f t="shared" si="98"/>
        <v>1.5850198206977804</v>
      </c>
      <c r="AL195">
        <f t="shared" si="99"/>
        <v>9.4542006643988596</v>
      </c>
      <c r="AM195">
        <f t="shared" si="100"/>
        <v>-0.79818642235218029</v>
      </c>
    </row>
    <row r="196" spans="1:39">
      <c r="A196">
        <f t="shared" si="101"/>
        <v>0</v>
      </c>
      <c r="B196">
        <f t="shared" si="105"/>
        <v>189</v>
      </c>
      <c r="C196">
        <f t="shared" si="102"/>
        <v>5.9376101152846887</v>
      </c>
      <c r="D196">
        <f t="shared" si="86"/>
        <v>4.4449931805306964</v>
      </c>
      <c r="E196">
        <f t="shared" si="87"/>
        <v>2.1182384620915631</v>
      </c>
      <c r="F196">
        <f t="shared" si="88"/>
        <v>3.2642615727970314</v>
      </c>
      <c r="G196">
        <f t="shared" si="89"/>
        <v>-1.4350553824650427</v>
      </c>
      <c r="H196">
        <f t="shared" si="90"/>
        <v>-0.67747584049062126</v>
      </c>
      <c r="I196">
        <f t="shared" si="91"/>
        <v>4.3568558334650707</v>
      </c>
      <c r="J196">
        <f t="shared" si="92"/>
        <v>4.4449931805306964</v>
      </c>
      <c r="K196">
        <f t="shared" si="106"/>
        <v>6.2241591503240832</v>
      </c>
      <c r="L196">
        <f t="shared" si="93"/>
        <v>1.8817615379084371</v>
      </c>
      <c r="M196">
        <f t="shared" si="94"/>
        <v>-13.611916747410252</v>
      </c>
      <c r="N196">
        <f t="shared" si="95"/>
        <v>-2.3894885560272847</v>
      </c>
      <c r="O196">
        <f t="shared" si="107"/>
        <v>0.60571461093409174</v>
      </c>
      <c r="P196">
        <f t="shared" si="108"/>
        <v>4.8134276501420716</v>
      </c>
      <c r="Q196">
        <f t="shared" si="103"/>
        <v>75.588468538023918</v>
      </c>
      <c r="R196">
        <f t="shared" si="109"/>
        <v>5.9376101152846887</v>
      </c>
      <c r="S196" t="str">
        <f t="shared" si="110"/>
        <v/>
      </c>
      <c r="T196">
        <f t="shared" si="104"/>
        <v>1.0202295761977345</v>
      </c>
      <c r="U196" t="str">
        <f t="shared" si="96"/>
        <v/>
      </c>
      <c r="V196" t="str">
        <f t="shared" si="97"/>
        <v/>
      </c>
      <c r="W196">
        <f t="shared" si="98"/>
        <v>1.8697694562282159</v>
      </c>
      <c r="AL196">
        <f t="shared" si="99"/>
        <v>9.2544035644493476</v>
      </c>
      <c r="AM196">
        <f t="shared" si="100"/>
        <v>-0.62188693492782809</v>
      </c>
    </row>
    <row r="197" spans="1:39">
      <c r="A197">
        <f t="shared" si="101"/>
        <v>0</v>
      </c>
      <c r="B197">
        <f t="shared" si="105"/>
        <v>190</v>
      </c>
      <c r="C197">
        <f t="shared" si="102"/>
        <v>5.9690260418205865</v>
      </c>
      <c r="D197">
        <f t="shared" si="86"/>
        <v>4.3723841528614855</v>
      </c>
      <c r="E197">
        <f t="shared" si="87"/>
        <v>2.0978869674097056</v>
      </c>
      <c r="F197">
        <f t="shared" si="88"/>
        <v>3.3944524178242448</v>
      </c>
      <c r="G197">
        <f t="shared" si="89"/>
        <v>-1.2965654504147233</v>
      </c>
      <c r="H197">
        <f t="shared" si="90"/>
        <v>-0.61803398874993409</v>
      </c>
      <c r="I197">
        <f t="shared" si="91"/>
        <v>3.9324280816802677</v>
      </c>
      <c r="J197">
        <f t="shared" si="92"/>
        <v>4.3723841528614846</v>
      </c>
      <c r="K197">
        <f t="shared" si="106"/>
        <v>5.8806235891937337</v>
      </c>
      <c r="L197">
        <f t="shared" si="93"/>
        <v>1.9021130325902944</v>
      </c>
      <c r="M197">
        <f t="shared" si="94"/>
        <v>-13.406296246143633</v>
      </c>
      <c r="N197">
        <f t="shared" si="95"/>
        <v>-2.2301460633403156</v>
      </c>
      <c r="O197">
        <f t="shared" si="107"/>
        <v>0.81971292811534513</v>
      </c>
      <c r="P197">
        <f t="shared" si="108"/>
        <v>4.0796790109216339</v>
      </c>
      <c r="Q197">
        <f t="shared" si="103"/>
        <v>75.784006264638236</v>
      </c>
      <c r="R197">
        <f t="shared" si="109"/>
        <v>5.9690260418205865</v>
      </c>
      <c r="S197" t="str">
        <f t="shared" si="110"/>
        <v/>
      </c>
      <c r="T197">
        <f t="shared" si="104"/>
        <v>1.1118789872422106</v>
      </c>
      <c r="U197" t="str">
        <f t="shared" si="96"/>
        <v/>
      </c>
      <c r="V197" t="str">
        <f t="shared" si="97"/>
        <v/>
      </c>
      <c r="W197">
        <f t="shared" si="98"/>
        <v>2.2060559117289045</v>
      </c>
      <c r="AL197">
        <f t="shared" si="99"/>
        <v>9.0615371863720764</v>
      </c>
      <c r="AM197">
        <f t="shared" si="100"/>
        <v>-0.47213595499966937</v>
      </c>
    </row>
    <row r="198" spans="1:39">
      <c r="A198">
        <f t="shared" si="101"/>
        <v>0</v>
      </c>
      <c r="B198">
        <f t="shared" si="105"/>
        <v>191</v>
      </c>
      <c r="C198">
        <f t="shared" si="102"/>
        <v>6.0004419683564842</v>
      </c>
      <c r="D198">
        <f t="shared" si="86"/>
        <v>4.3050377834075277</v>
      </c>
      <c r="E198">
        <f t="shared" si="87"/>
        <v>2.0794126286461254</v>
      </c>
      <c r="F198">
        <f t="shared" si="88"/>
        <v>3.5114123020148575</v>
      </c>
      <c r="G198">
        <f t="shared" si="89"/>
        <v>-1.1602752583559304</v>
      </c>
      <c r="H198">
        <f t="shared" si="90"/>
        <v>-0.55798221207849852</v>
      </c>
      <c r="I198">
        <f t="shared" si="91"/>
        <v>3.5145800898030055</v>
      </c>
      <c r="J198">
        <f t="shared" si="92"/>
        <v>4.3050377834075269</v>
      </c>
      <c r="K198">
        <f t="shared" si="106"/>
        <v>5.5574835604080821</v>
      </c>
      <c r="L198">
        <f t="shared" si="93"/>
        <v>1.9205873713538746</v>
      </c>
      <c r="M198">
        <f t="shared" si="94"/>
        <v>-13.194292668885005</v>
      </c>
      <c r="N198">
        <f t="shared" si="95"/>
        <v>-2.0546855115182607</v>
      </c>
      <c r="O198">
        <f t="shared" si="107"/>
        <v>1.1420659848045527</v>
      </c>
      <c r="P198">
        <f t="shared" si="108"/>
        <v>3.4619678472615445</v>
      </c>
      <c r="Q198">
        <f t="shared" si="103"/>
        <v>75.968751503301618</v>
      </c>
      <c r="R198">
        <f t="shared" si="109"/>
        <v>6.0004419683564842</v>
      </c>
      <c r="S198" t="str">
        <f t="shared" si="110"/>
        <v/>
      </c>
      <c r="T198">
        <f t="shared" si="104"/>
        <v>1.2249081464661762</v>
      </c>
      <c r="U198" t="str">
        <f t="shared" si="96"/>
        <v/>
      </c>
      <c r="V198" t="str">
        <f t="shared" si="97"/>
        <v/>
      </c>
      <c r="W198">
        <f t="shared" si="98"/>
        <v>2.5996775236139471</v>
      </c>
      <c r="AL198">
        <f t="shared" si="99"/>
        <v>8.8782767668288241</v>
      </c>
      <c r="AM198">
        <f t="shared" si="100"/>
        <v>-0.34744899394898759</v>
      </c>
    </row>
    <row r="199" spans="1:39">
      <c r="A199">
        <f t="shared" si="101"/>
        <v>0</v>
      </c>
      <c r="B199">
        <f t="shared" si="105"/>
        <v>192</v>
      </c>
      <c r="C199">
        <f t="shared" si="102"/>
        <v>6.031857894892382</v>
      </c>
      <c r="D199">
        <f t="shared" ref="D199:D232" si="115">alpha*(gama*COS(C199)-COS(beta*C199))</f>
        <v>4.2434385688536338</v>
      </c>
      <c r="E199">
        <f t="shared" ref="E199:E232" si="116">(alpha-beta*COS(C199))</f>
        <v>2.0628336777427485</v>
      </c>
      <c r="F199">
        <f t="shared" ref="F199:F232" si="117">beta*E199*COS(pol*C199)</f>
        <v>3.615349863250759</v>
      </c>
      <c r="G199">
        <f t="shared" ref="G199:G232" si="118">gama*E199*SIN(pol_2*C199)</f>
        <v>-1.026011749115497</v>
      </c>
      <c r="H199">
        <f t="shared" ref="H199:H232" si="119">beta*SIN(C199)</f>
        <v>-0.49737977432975028</v>
      </c>
      <c r="I199">
        <f t="shared" ref="I199:I232" si="120">beta*H199*COS(pol*C199)-beta*E199*pol*SIN(pol*C199)</f>
        <v>3.1033963757258762</v>
      </c>
      <c r="J199">
        <f t="shared" ref="J199:J232" si="121">gama*H199*SIN(pol_2*C199)+gama*E199*pol_2*COS(pol_2*C199)</f>
        <v>4.2434385688536338</v>
      </c>
      <c r="K199">
        <f t="shared" si="106"/>
        <v>5.2571703370257161</v>
      </c>
      <c r="L199">
        <f t="shared" ref="L199:L232" si="122">beta*COS(C199)</f>
        <v>1.9371663222572517</v>
      </c>
      <c r="M199">
        <f t="shared" ref="M199:M232" si="123">beta*(L199*COS(pol*C199)-2*pol*H199*SIN(pol*C199)-pol^2*E199*COS(pol*C199))</f>
        <v>-12.983212145561108</v>
      </c>
      <c r="N199">
        <f t="shared" ref="N199:N232" si="124">gama*(L199*SIN(pol_2*C199)+2*pol_2*H199*COS(pol_2*C199)-pol_2^2*E199*SIN(pol_2*C199))</f>
        <v>-1.8645102954950155</v>
      </c>
      <c r="O199">
        <f t="shared" si="107"/>
        <v>1.6496740510112073</v>
      </c>
      <c r="P199">
        <f t="shared" si="108"/>
        <v>2.9467701193332512</v>
      </c>
      <c r="Q199">
        <f t="shared" si="103"/>
        <v>76.143344998559854</v>
      </c>
      <c r="R199">
        <f t="shared" si="109"/>
        <v>6.031857894892382</v>
      </c>
      <c r="S199" t="str">
        <f t="shared" si="110"/>
        <v/>
      </c>
      <c r="T199">
        <f t="shared" si="104"/>
        <v>1.3673530722807217</v>
      </c>
      <c r="U199" t="str">
        <f t="shared" ref="U199:U232" si="125">IF(S199&lt;&gt;"",T198+(scurrent-Q198)*(T199-T198)/(Q199-Q198),"")</f>
        <v/>
      </c>
      <c r="V199" t="str">
        <f t="shared" ref="V199:V232" si="126">IF(v0*($M$2-deltat)&lt;Q199,IF(v0*($M$2-deltat)&gt;Q198,R198,""),"")</f>
        <v/>
      </c>
      <c r="W199">
        <f t="shared" ref="W199:W232" si="127">v0^2/P199</f>
        <v>3.0541914148485998</v>
      </c>
      <c r="AL199">
        <f t="shared" ref="AL199:AL232" si="128">alpha*(3*COS($C199)-COS(3*$C199))</f>
        <v>8.7071234238580395</v>
      </c>
      <c r="AM199">
        <f t="shared" ref="AM199:AM232" si="129">4*alpha*(SIN($C199))^3</f>
        <v>-0.2460902222635632</v>
      </c>
    </row>
    <row r="200" spans="1:39">
      <c r="A200">
        <f t="shared" ref="A200:A239" si="130">IF(AND(REMAIN_S&gt;Q200,REMAIN_S&lt;Q201),1,0)</f>
        <v>0</v>
      </c>
      <c r="B200">
        <f t="shared" si="105"/>
        <v>193</v>
      </c>
      <c r="C200">
        <f t="shared" ref="C200:C239" si="131">C199+dt</f>
        <v>6.0632738214282798</v>
      </c>
      <c r="D200">
        <f t="shared" si="115"/>
        <v>4.1880258856459367</v>
      </c>
      <c r="E200">
        <f t="shared" si="116"/>
        <v>2.0481664761225145</v>
      </c>
      <c r="F200">
        <f t="shared" si="117"/>
        <v>3.7064728710992236</v>
      </c>
      <c r="G200">
        <f t="shared" si="118"/>
        <v>-0.8935873480422839</v>
      </c>
      <c r="H200">
        <f t="shared" si="119"/>
        <v>-0.43628648279312648</v>
      </c>
      <c r="I200">
        <f t="shared" si="120"/>
        <v>2.6987398603304893</v>
      </c>
      <c r="J200">
        <f t="shared" si="121"/>
        <v>4.1880258856459367</v>
      </c>
      <c r="K200">
        <f t="shared" si="106"/>
        <v>4.9822442385512433</v>
      </c>
      <c r="L200">
        <f t="shared" si="122"/>
        <v>1.9518335238774855</v>
      </c>
      <c r="M200">
        <f t="shared" si="123"/>
        <v>-12.779841932272838</v>
      </c>
      <c r="N200">
        <f t="shared" si="124"/>
        <v>-1.661088401348382</v>
      </c>
      <c r="O200">
        <f t="shared" si="107"/>
        <v>2.4949545469663104</v>
      </c>
      <c r="P200">
        <f t="shared" si="108"/>
        <v>2.5219085377318819</v>
      </c>
      <c r="Q200">
        <f t="shared" ref="Q200:Q232" si="132">Q199+dt*K199</f>
        <v>76.308503875654552</v>
      </c>
      <c r="R200">
        <f t="shared" si="109"/>
        <v>6.0632738214282798</v>
      </c>
      <c r="S200" t="str">
        <f t="shared" si="110"/>
        <v/>
      </c>
      <c r="T200">
        <f t="shared" ref="T200:T232" si="133">J200/I200</f>
        <v>1.5518449729841943</v>
      </c>
      <c r="U200" t="str">
        <f t="shared" si="125"/>
        <v/>
      </c>
      <c r="V200" t="str">
        <f t="shared" si="126"/>
        <v/>
      </c>
      <c r="W200">
        <f t="shared" si="127"/>
        <v>3.5687257746842365</v>
      </c>
      <c r="AL200">
        <f t="shared" si="128"/>
        <v>8.5503810937623044</v>
      </c>
      <c r="AM200">
        <f t="shared" si="129"/>
        <v>-0.1660906821466519</v>
      </c>
    </row>
    <row r="201" spans="1:39">
      <c r="A201">
        <f t="shared" si="130"/>
        <v>0</v>
      </c>
      <c r="B201">
        <f t="shared" ref="B201:B232" si="134">B200+1</f>
        <v>194</v>
      </c>
      <c r="C201">
        <f t="shared" si="131"/>
        <v>6.0946897479641775</v>
      </c>
      <c r="D201">
        <f t="shared" si="115"/>
        <v>4.1391920622765355</v>
      </c>
      <c r="E201">
        <f t="shared" si="116"/>
        <v>2.0354254985426303</v>
      </c>
      <c r="F201">
        <f t="shared" si="117"/>
        <v>3.7849815346445541</v>
      </c>
      <c r="G201">
        <f t="shared" si="118"/>
        <v>-0.76280141131652957</v>
      </c>
      <c r="H201">
        <f t="shared" si="119"/>
        <v>-0.37476262917149128</v>
      </c>
      <c r="I201">
        <f t="shared" si="120"/>
        <v>2.3002694439096869</v>
      </c>
      <c r="J201">
        <f t="shared" si="121"/>
        <v>4.1391920622765346</v>
      </c>
      <c r="K201">
        <f t="shared" ref="K201:K232" si="135">SQRT(I201^2+J201^2)</f>
        <v>4.7354144953739423</v>
      </c>
      <c r="L201">
        <f t="shared" si="122"/>
        <v>1.9645745014573694</v>
      </c>
      <c r="M201">
        <f t="shared" si="123"/>
        <v>-12.590370387930516</v>
      </c>
      <c r="N201">
        <f t="shared" si="124"/>
        <v>-1.4459459047917769</v>
      </c>
      <c r="O201">
        <f t="shared" ref="O201:O232" si="136">(N201*I201-M201*J201)/I201^3</f>
        <v>4.0084452673997433</v>
      </c>
      <c r="P201">
        <f t="shared" si="108"/>
        <v>2.1765162219587602</v>
      </c>
      <c r="Q201">
        <f t="shared" si="132"/>
        <v>76.465025694636779</v>
      </c>
      <c r="R201">
        <f t="shared" si="109"/>
        <v>6.0946897479641775</v>
      </c>
      <c r="S201" t="str">
        <f t="shared" si="110"/>
        <v/>
      </c>
      <c r="T201">
        <f t="shared" si="133"/>
        <v>1.799437919429689</v>
      </c>
      <c r="U201" t="str">
        <f t="shared" si="125"/>
        <v/>
      </c>
      <c r="V201" t="str">
        <f t="shared" si="126"/>
        <v/>
      </c>
      <c r="W201">
        <f t="shared" si="127"/>
        <v>4.1350484362117141</v>
      </c>
      <c r="AL201">
        <f t="shared" si="128"/>
        <v>8.4101353067362954</v>
      </c>
      <c r="AM201">
        <f t="shared" si="129"/>
        <v>-0.10526859511274451</v>
      </c>
    </row>
    <row r="202" spans="1:39">
      <c r="A202">
        <f t="shared" si="130"/>
        <v>0</v>
      </c>
      <c r="B202">
        <f t="shared" si="134"/>
        <v>195</v>
      </c>
      <c r="C202">
        <f t="shared" si="131"/>
        <v>6.1261056745000753</v>
      </c>
      <c r="D202">
        <f t="shared" si="115"/>
        <v>4.0972806595805142</v>
      </c>
      <c r="E202">
        <f t="shared" si="116"/>
        <v>2.0246233188097316</v>
      </c>
      <c r="F202">
        <f t="shared" si="117"/>
        <v>3.8510624007941767</v>
      </c>
      <c r="G202">
        <f t="shared" si="118"/>
        <v>-0.63344173157204053</v>
      </c>
      <c r="H202">
        <f t="shared" si="119"/>
        <v>-0.31286893008050431</v>
      </c>
      <c r="I202">
        <f t="shared" si="120"/>
        <v>1.9074599814816842</v>
      </c>
      <c r="J202">
        <f t="shared" si="121"/>
        <v>4.0972806595805142</v>
      </c>
      <c r="K202">
        <f t="shared" si="135"/>
        <v>4.5195256813438558</v>
      </c>
      <c r="L202">
        <f t="shared" si="122"/>
        <v>1.9753766811902687</v>
      </c>
      <c r="M202">
        <f t="shared" si="123"/>
        <v>-12.420314404864129</v>
      </c>
      <c r="N202">
        <f t="shared" si="124"/>
        <v>-1.2206602346778901</v>
      </c>
      <c r="O202">
        <f t="shared" si="136"/>
        <v>6.9971742315458609</v>
      </c>
      <c r="P202">
        <f t="shared" ref="P202:P232" si="137">IF(I202&lt;&gt;0,(1+(J202/I202)^2)^1.5/ABS(O202),"")</f>
        <v>1.9010326760301526</v>
      </c>
      <c r="Q202">
        <f t="shared" si="132"/>
        <v>76.613793128540479</v>
      </c>
      <c r="R202">
        <f t="shared" ref="R202:R232" si="138">C202</f>
        <v>6.1261056745000753</v>
      </c>
      <c r="S202" t="str">
        <f t="shared" ref="S202:S232" si="139">IF(scurrent&gt;Q201,(IF(scurrent&lt;Q202,(scurrent-Q201)*(R202-R201)/(Q202-Q201)+R201,"")),"")</f>
        <v/>
      </c>
      <c r="T202">
        <f t="shared" si="133"/>
        <v>2.148029683117028</v>
      </c>
      <c r="U202" t="str">
        <f t="shared" si="125"/>
        <v/>
      </c>
      <c r="V202" t="str">
        <f t="shared" si="126"/>
        <v/>
      </c>
      <c r="W202">
        <f t="shared" si="127"/>
        <v>4.7342689652206955</v>
      </c>
      <c r="AL202">
        <f t="shared" si="128"/>
        <v>8.2882339903882567</v>
      </c>
      <c r="AM202">
        <f t="shared" si="129"/>
        <v>-6.1251581524608273E-2</v>
      </c>
    </row>
    <row r="203" spans="1:39">
      <c r="A203">
        <f t="shared" si="130"/>
        <v>0</v>
      </c>
      <c r="B203">
        <f t="shared" si="134"/>
        <v>196</v>
      </c>
      <c r="C203">
        <f t="shared" si="131"/>
        <v>6.157521601035973</v>
      </c>
      <c r="D203">
        <f t="shared" si="115"/>
        <v>4.0625849660013191</v>
      </c>
      <c r="E203">
        <f t="shared" si="116"/>
        <v>2.0157705973710498</v>
      </c>
      <c r="F203">
        <f t="shared" si="117"/>
        <v>3.9048829146235575</v>
      </c>
      <c r="G203">
        <f t="shared" si="118"/>
        <v>-0.50528609418481263</v>
      </c>
      <c r="H203">
        <f t="shared" si="119"/>
        <v>-0.25066646712865159</v>
      </c>
      <c r="I203">
        <f t="shared" si="120"/>
        <v>1.5196244114012671</v>
      </c>
      <c r="J203">
        <f t="shared" si="121"/>
        <v>4.06258496600132</v>
      </c>
      <c r="K203">
        <f t="shared" si="135"/>
        <v>4.3374940873396701</v>
      </c>
      <c r="L203">
        <f t="shared" si="122"/>
        <v>1.9842294026289502</v>
      </c>
      <c r="M203">
        <f t="shared" si="123"/>
        <v>-12.274455007498807</v>
      </c>
      <c r="N203">
        <f t="shared" si="124"/>
        <v>-0.98685322880456872</v>
      </c>
      <c r="O203">
        <f t="shared" si="136"/>
        <v>13.782712925612808</v>
      </c>
      <c r="P203">
        <f t="shared" si="137"/>
        <v>1.6872257403783866</v>
      </c>
      <c r="Q203">
        <f t="shared" si="132"/>
        <v>76.755778215322678</v>
      </c>
      <c r="R203">
        <f t="shared" si="138"/>
        <v>6.157521601035973</v>
      </c>
      <c r="S203" t="str">
        <f t="shared" si="139"/>
        <v/>
      </c>
      <c r="T203">
        <f t="shared" si="133"/>
        <v>2.6734138616891214</v>
      </c>
      <c r="U203" t="str">
        <f t="shared" si="125"/>
        <v/>
      </c>
      <c r="V203" t="str">
        <f t="shared" si="126"/>
        <v/>
      </c>
      <c r="W203">
        <f t="shared" si="127"/>
        <v>5.3342002700726994</v>
      </c>
      <c r="AL203">
        <f t="shared" si="128"/>
        <v>8.1862704722207944</v>
      </c>
      <c r="AM203">
        <f t="shared" si="129"/>
        <v>-3.1500592032955362E-2</v>
      </c>
    </row>
    <row r="204" spans="1:39">
      <c r="A204">
        <f t="shared" si="130"/>
        <v>0</v>
      </c>
      <c r="B204">
        <f t="shared" si="134"/>
        <v>197</v>
      </c>
      <c r="C204">
        <f t="shared" si="131"/>
        <v>6.1889375275718708</v>
      </c>
      <c r="D204">
        <f t="shared" si="115"/>
        <v>4.0353467139099024</v>
      </c>
      <c r="E204">
        <f t="shared" si="116"/>
        <v>2.008876070793844</v>
      </c>
      <c r="F204">
        <f t="shared" si="117"/>
        <v>3.9465867052694383</v>
      </c>
      <c r="G204">
        <f t="shared" si="118"/>
        <v>-0.37810387737675372</v>
      </c>
      <c r="H204">
        <f t="shared" si="119"/>
        <v>-0.18821662663707228</v>
      </c>
      <c r="I204">
        <f t="shared" si="120"/>
        <v>1.1359377704994562</v>
      </c>
      <c r="J204">
        <f t="shared" si="121"/>
        <v>4.0353467139099015</v>
      </c>
      <c r="K204">
        <f t="shared" si="135"/>
        <v>4.1921805447655416</v>
      </c>
      <c r="L204">
        <f t="shared" si="122"/>
        <v>1.991123929206156</v>
      </c>
      <c r="M204">
        <f t="shared" si="123"/>
        <v>-12.156781751926975</v>
      </c>
      <c r="N204">
        <f t="shared" si="124"/>
        <v>-0.74618401013785252</v>
      </c>
      <c r="O204">
        <f t="shared" si="136"/>
        <v>32.890191351286525</v>
      </c>
      <c r="P204">
        <f t="shared" si="137"/>
        <v>1.5282341964106081</v>
      </c>
      <c r="Q204">
        <f t="shared" si="132"/>
        <v>76.892044610920436</v>
      </c>
      <c r="R204">
        <f t="shared" si="138"/>
        <v>6.1889375275718708</v>
      </c>
      <c r="S204" t="str">
        <f t="shared" si="139"/>
        <v/>
      </c>
      <c r="T204">
        <f t="shared" si="133"/>
        <v>3.5524364262803014</v>
      </c>
      <c r="U204" t="str">
        <f t="shared" si="125"/>
        <v/>
      </c>
      <c r="V204" t="str">
        <f t="shared" si="126"/>
        <v/>
      </c>
      <c r="W204">
        <f t="shared" si="127"/>
        <v>5.8891497266181236</v>
      </c>
      <c r="AL204">
        <f t="shared" si="128"/>
        <v>8.1055688325292365</v>
      </c>
      <c r="AM204">
        <f t="shared" si="129"/>
        <v>-1.3335335665264091E-2</v>
      </c>
    </row>
    <row r="205" spans="1:39">
      <c r="A205">
        <f t="shared" si="130"/>
        <v>0</v>
      </c>
      <c r="B205">
        <f t="shared" si="134"/>
        <v>198</v>
      </c>
      <c r="C205">
        <f t="shared" si="131"/>
        <v>6.2203534541077685</v>
      </c>
      <c r="D205">
        <f t="shared" si="115"/>
        <v>4.015755022168273</v>
      </c>
      <c r="E205">
        <f t="shared" si="116"/>
        <v>2.0039465431434595</v>
      </c>
      <c r="F205">
        <f t="shared" si="117"/>
        <v>3.9762896522018853</v>
      </c>
      <c r="G205">
        <f t="shared" si="118"/>
        <v>-0.25165768910598724</v>
      </c>
      <c r="H205">
        <f t="shared" si="119"/>
        <v>-0.12558103905867085</v>
      </c>
      <c r="I205">
        <f t="shared" si="120"/>
        <v>0.75546281045616004</v>
      </c>
      <c r="J205">
        <f t="shared" si="121"/>
        <v>4.0157550221682721</v>
      </c>
      <c r="K205">
        <f t="shared" si="135"/>
        <v>4.086197799428219</v>
      </c>
      <c r="L205">
        <f t="shared" si="122"/>
        <v>1.9960534568565405</v>
      </c>
      <c r="M205">
        <f t="shared" si="123"/>
        <v>-12.070446472090399</v>
      </c>
      <c r="N205">
        <f t="shared" si="124"/>
        <v>-0.50034171228010127</v>
      </c>
      <c r="O205">
        <f t="shared" si="136"/>
        <v>111.54531300261502</v>
      </c>
      <c r="P205">
        <f t="shared" si="137"/>
        <v>1.4186248409703566</v>
      </c>
      <c r="Q205">
        <f t="shared" si="132"/>
        <v>77.023745846940017</v>
      </c>
      <c r="R205">
        <f t="shared" si="138"/>
        <v>6.2203534541077685</v>
      </c>
      <c r="S205" t="str">
        <f t="shared" si="139"/>
        <v/>
      </c>
      <c r="T205">
        <f t="shared" si="133"/>
        <v>5.3156223795364559</v>
      </c>
      <c r="U205" t="str">
        <f t="shared" si="125"/>
        <v/>
      </c>
      <c r="V205" t="str">
        <f t="shared" si="126"/>
        <v/>
      </c>
      <c r="W205">
        <f t="shared" si="127"/>
        <v>6.3441720038145473</v>
      </c>
      <c r="AL205">
        <f t="shared" si="128"/>
        <v>8.0471717382245398</v>
      </c>
      <c r="AM205">
        <f t="shared" si="129"/>
        <v>-3.9609760088661636E-3</v>
      </c>
    </row>
    <row r="206" spans="1:39">
      <c r="A206">
        <f t="shared" si="130"/>
        <v>0</v>
      </c>
      <c r="B206">
        <f t="shared" si="134"/>
        <v>199</v>
      </c>
      <c r="C206">
        <f t="shared" si="131"/>
        <v>6.2517693806436663</v>
      </c>
      <c r="D206">
        <f t="shared" si="115"/>
        <v>4.003945569212771</v>
      </c>
      <c r="E206">
        <f t="shared" si="116"/>
        <v>2.0009868792685381</v>
      </c>
      <c r="F206">
        <f t="shared" si="117"/>
        <v>3.9940767774885408</v>
      </c>
      <c r="G206">
        <f t="shared" si="118"/>
        <v>-0.12570503356648877</v>
      </c>
      <c r="H206">
        <f t="shared" si="119"/>
        <v>-6.2821518156301104E-2</v>
      </c>
      <c r="I206">
        <f t="shared" si="120"/>
        <v>0.37717691440193912</v>
      </c>
      <c r="J206">
        <f t="shared" si="121"/>
        <v>4.003945569212771</v>
      </c>
      <c r="K206">
        <f t="shared" si="135"/>
        <v>4.0216716109071298</v>
      </c>
      <c r="L206">
        <f t="shared" si="122"/>
        <v>1.9990131207314616</v>
      </c>
      <c r="M206">
        <f t="shared" si="123"/>
        <v>-12.017726826117812</v>
      </c>
      <c r="N206">
        <f t="shared" si="124"/>
        <v>-0.25103808360965818</v>
      </c>
      <c r="O206">
        <f t="shared" si="136"/>
        <v>894.99322851142119</v>
      </c>
      <c r="P206">
        <f t="shared" si="137"/>
        <v>1.3544555493631867</v>
      </c>
      <c r="Q206">
        <f t="shared" si="132"/>
        <v>77.152117536817997</v>
      </c>
      <c r="R206">
        <f t="shared" si="138"/>
        <v>6.2517693806436663</v>
      </c>
      <c r="S206" t="str">
        <f t="shared" si="139"/>
        <v/>
      </c>
      <c r="T206">
        <f t="shared" si="133"/>
        <v>10.615563721765751</v>
      </c>
      <c r="U206" t="str">
        <f t="shared" si="125"/>
        <v/>
      </c>
      <c r="V206" t="str">
        <f t="shared" si="126"/>
        <v/>
      </c>
      <c r="W206">
        <f t="shared" si="127"/>
        <v>6.6447363327880762</v>
      </c>
      <c r="AL206">
        <f t="shared" si="128"/>
        <v>8.0118308659764743</v>
      </c>
      <c r="AM206">
        <f t="shared" si="129"/>
        <v>-4.9585566348330629E-4</v>
      </c>
    </row>
    <row r="207" spans="1:39">
      <c r="A207">
        <f t="shared" si="130"/>
        <v>0</v>
      </c>
      <c r="B207" s="13">
        <f t="shared" si="134"/>
        <v>200</v>
      </c>
      <c r="C207" s="13">
        <f t="shared" si="131"/>
        <v>6.283185307179564</v>
      </c>
      <c r="D207" s="13">
        <f t="shared" si="115"/>
        <v>4</v>
      </c>
      <c r="E207" s="13">
        <f t="shared" si="116"/>
        <v>2</v>
      </c>
      <c r="F207" s="13">
        <f t="shared" si="117"/>
        <v>4</v>
      </c>
      <c r="G207" s="13">
        <f t="shared" si="118"/>
        <v>-8.9797960733939419E-14</v>
      </c>
      <c r="H207" s="13">
        <f t="shared" si="119"/>
        <v>-4.489898036696971E-14</v>
      </c>
      <c r="I207" s="13">
        <f t="shared" si="120"/>
        <v>2.6939388220181826E-13</v>
      </c>
      <c r="J207" s="13">
        <f t="shared" si="121"/>
        <v>4</v>
      </c>
      <c r="K207" s="13">
        <f t="shared" si="135"/>
        <v>4</v>
      </c>
      <c r="L207" s="13">
        <f t="shared" si="122"/>
        <v>2</v>
      </c>
      <c r="M207" s="13">
        <f t="shared" si="123"/>
        <v>-12</v>
      </c>
      <c r="N207" s="13">
        <f t="shared" si="124"/>
        <v>-1.7959592146787884E-13</v>
      </c>
      <c r="O207" s="13">
        <f t="shared" si="136"/>
        <v>2.455150111633606E+39</v>
      </c>
      <c r="P207" s="13">
        <f t="shared" si="137"/>
        <v>1.3333333333333295</v>
      </c>
      <c r="Q207" s="13">
        <f t="shared" si="132"/>
        <v>77.278462076697764</v>
      </c>
      <c r="R207" s="13">
        <f t="shared" si="138"/>
        <v>6.283185307179564</v>
      </c>
      <c r="S207" t="str">
        <f t="shared" si="139"/>
        <v/>
      </c>
      <c r="T207">
        <f t="shared" si="133"/>
        <v>14848147134252.191</v>
      </c>
      <c r="U207" t="str">
        <f t="shared" si="125"/>
        <v/>
      </c>
      <c r="V207" t="str">
        <f t="shared" si="126"/>
        <v/>
      </c>
      <c r="W207">
        <f t="shared" si="127"/>
        <v>6.7500000000000195</v>
      </c>
      <c r="AL207">
        <f t="shared" si="128"/>
        <v>8</v>
      </c>
      <c r="AM207">
        <f t="shared" si="129"/>
        <v>-1.8102536473776762E-40</v>
      </c>
    </row>
    <row r="208" spans="1:39">
      <c r="A208">
        <f t="shared" si="130"/>
        <v>0</v>
      </c>
      <c r="B208">
        <f t="shared" si="134"/>
        <v>201</v>
      </c>
      <c r="C208">
        <f t="shared" si="131"/>
        <v>6.3146012337154618</v>
      </c>
      <c r="D208">
        <f t="shared" si="115"/>
        <v>4.0039455692127603</v>
      </c>
      <c r="E208">
        <f t="shared" si="116"/>
        <v>2.0009868792685355</v>
      </c>
      <c r="F208">
        <f t="shared" si="117"/>
        <v>3.9940767774885582</v>
      </c>
      <c r="G208">
        <f t="shared" si="118"/>
        <v>0.12570503356630899</v>
      </c>
      <c r="H208">
        <f t="shared" si="119"/>
        <v>6.2821518156211356E-2</v>
      </c>
      <c r="I208">
        <f t="shared" si="120"/>
        <v>-0.37717691440139967</v>
      </c>
      <c r="J208">
        <f t="shared" si="121"/>
        <v>4.0039455692127603</v>
      </c>
      <c r="K208">
        <f t="shared" si="135"/>
        <v>4.0216716109070685</v>
      </c>
      <c r="L208">
        <f t="shared" si="122"/>
        <v>1.9990131207314645</v>
      </c>
      <c r="M208">
        <f t="shared" si="123"/>
        <v>-12.017726826117762</v>
      </c>
      <c r="N208">
        <f t="shared" si="124"/>
        <v>0.25103808360930024</v>
      </c>
      <c r="O208">
        <f t="shared" si="136"/>
        <v>-894.99322851526028</v>
      </c>
      <c r="P208">
        <f t="shared" si="137"/>
        <v>1.354455549363127</v>
      </c>
      <c r="Q208">
        <f t="shared" si="132"/>
        <v>77.404125782841362</v>
      </c>
      <c r="R208">
        <f t="shared" si="138"/>
        <v>6.3146012337154618</v>
      </c>
      <c r="S208" t="str">
        <f t="shared" si="139"/>
        <v/>
      </c>
      <c r="T208">
        <f t="shared" si="133"/>
        <v>-10.615563721780905</v>
      </c>
      <c r="U208" t="str">
        <f t="shared" si="125"/>
        <v/>
      </c>
      <c r="V208" t="str">
        <f t="shared" si="126"/>
        <v/>
      </c>
      <c r="W208">
        <f t="shared" si="127"/>
        <v>6.6447363327883693</v>
      </c>
      <c r="AL208">
        <f t="shared" si="128"/>
        <v>8.0118308659764423</v>
      </c>
      <c r="AM208">
        <f t="shared" si="129"/>
        <v>4.9585566348118114E-4</v>
      </c>
    </row>
    <row r="209" spans="1:39">
      <c r="A209">
        <f t="shared" si="130"/>
        <v>0</v>
      </c>
      <c r="B209">
        <f t="shared" si="134"/>
        <v>202</v>
      </c>
      <c r="C209">
        <f t="shared" si="131"/>
        <v>6.3460171602513595</v>
      </c>
      <c r="D209">
        <f t="shared" si="115"/>
        <v>4.0157550221682499</v>
      </c>
      <c r="E209">
        <f t="shared" si="116"/>
        <v>2.0039465431434538</v>
      </c>
      <c r="F209">
        <f t="shared" si="117"/>
        <v>3.9762896522019191</v>
      </c>
      <c r="G209">
        <f t="shared" si="118"/>
        <v>0.25165768910580688</v>
      </c>
      <c r="H209">
        <f t="shared" si="119"/>
        <v>0.12558103905858123</v>
      </c>
      <c r="I209">
        <f t="shared" si="120"/>
        <v>-0.75546281045561781</v>
      </c>
      <c r="J209">
        <f t="shared" si="121"/>
        <v>4.015755022168249</v>
      </c>
      <c r="K209">
        <f t="shared" si="135"/>
        <v>4.0861977994280956</v>
      </c>
      <c r="L209">
        <f t="shared" si="122"/>
        <v>1.996053456856546</v>
      </c>
      <c r="M209">
        <f t="shared" si="123"/>
        <v>-12.0704464720903</v>
      </c>
      <c r="N209">
        <f t="shared" si="124"/>
        <v>0.50034171227974711</v>
      </c>
      <c r="O209">
        <f t="shared" si="136"/>
        <v>-111.54531300285488</v>
      </c>
      <c r="P209">
        <f t="shared" si="137"/>
        <v>1.4186248409702331</v>
      </c>
      <c r="Q209">
        <f t="shared" si="132"/>
        <v>77.530470322721129</v>
      </c>
      <c r="R209">
        <f t="shared" si="138"/>
        <v>6.3460171602513595</v>
      </c>
      <c r="S209" t="str">
        <f t="shared" si="139"/>
        <v/>
      </c>
      <c r="T209">
        <f t="shared" si="133"/>
        <v>-5.3156223795402404</v>
      </c>
      <c r="U209" t="str">
        <f t="shared" si="125"/>
        <v/>
      </c>
      <c r="V209" t="str">
        <f t="shared" si="126"/>
        <v/>
      </c>
      <c r="W209">
        <f t="shared" si="127"/>
        <v>6.3441720038150988</v>
      </c>
      <c r="AL209">
        <f t="shared" si="128"/>
        <v>8.0471717382244687</v>
      </c>
      <c r="AM209">
        <f t="shared" si="129"/>
        <v>3.9609760088576825E-3</v>
      </c>
    </row>
    <row r="210" spans="1:39">
      <c r="A210">
        <f t="shared" si="130"/>
        <v>0</v>
      </c>
      <c r="B210">
        <f t="shared" si="134"/>
        <v>203</v>
      </c>
      <c r="C210">
        <f t="shared" si="131"/>
        <v>6.3774330867872573</v>
      </c>
      <c r="D210">
        <f t="shared" si="115"/>
        <v>4.0353467139098687</v>
      </c>
      <c r="E210">
        <f t="shared" si="116"/>
        <v>2.0088760707938356</v>
      </c>
      <c r="F210">
        <f t="shared" si="117"/>
        <v>3.946586705269489</v>
      </c>
      <c r="G210">
        <f t="shared" si="118"/>
        <v>0.37810387737657253</v>
      </c>
      <c r="H210">
        <f t="shared" si="119"/>
        <v>0.18821662663698288</v>
      </c>
      <c r="I210">
        <f t="shared" si="120"/>
        <v>-1.1359377704989106</v>
      </c>
      <c r="J210">
        <f t="shared" si="121"/>
        <v>4.0353467139098678</v>
      </c>
      <c r="K210">
        <f t="shared" si="135"/>
        <v>4.1921805447653613</v>
      </c>
      <c r="L210">
        <f t="shared" si="122"/>
        <v>1.9911239292061644</v>
      </c>
      <c r="M210">
        <f t="shared" si="123"/>
        <v>-12.156781751926825</v>
      </c>
      <c r="N210">
        <f t="shared" si="124"/>
        <v>0.74618401013750435</v>
      </c>
      <c r="O210">
        <f t="shared" si="136"/>
        <v>-32.890191351333769</v>
      </c>
      <c r="P210">
        <f t="shared" si="137"/>
        <v>1.5282341964104169</v>
      </c>
      <c r="Q210">
        <f t="shared" si="132"/>
        <v>77.658842012599109</v>
      </c>
      <c r="R210">
        <f t="shared" si="138"/>
        <v>6.3774330867872573</v>
      </c>
      <c r="S210" t="str">
        <f t="shared" si="139"/>
        <v/>
      </c>
      <c r="T210">
        <f t="shared" si="133"/>
        <v>-3.5524364262819779</v>
      </c>
      <c r="U210" t="str">
        <f t="shared" si="125"/>
        <v/>
      </c>
      <c r="V210" t="str">
        <f t="shared" si="126"/>
        <v/>
      </c>
      <c r="W210">
        <f t="shared" si="127"/>
        <v>5.8891497266188599</v>
      </c>
      <c r="AL210">
        <f t="shared" si="128"/>
        <v>8.1055688325291388</v>
      </c>
      <c r="AM210">
        <f t="shared" si="129"/>
        <v>1.3335335665245088E-2</v>
      </c>
    </row>
    <row r="211" spans="1:39">
      <c r="A211">
        <f t="shared" si="130"/>
        <v>0</v>
      </c>
      <c r="B211">
        <f t="shared" si="134"/>
        <v>204</v>
      </c>
      <c r="C211">
        <f t="shared" si="131"/>
        <v>6.408849013323155</v>
      </c>
      <c r="D211">
        <f t="shared" si="115"/>
        <v>4.0625849660012756</v>
      </c>
      <c r="E211">
        <f t="shared" si="116"/>
        <v>2.0157705973710387</v>
      </c>
      <c r="F211">
        <f t="shared" si="117"/>
        <v>3.9048829146236259</v>
      </c>
      <c r="G211">
        <f t="shared" si="118"/>
        <v>0.50528609418463033</v>
      </c>
      <c r="H211">
        <f t="shared" si="119"/>
        <v>0.25066646712856255</v>
      </c>
      <c r="I211">
        <f t="shared" si="120"/>
        <v>-1.519624411400716</v>
      </c>
      <c r="J211">
        <f t="shared" si="121"/>
        <v>4.0625849660012756</v>
      </c>
      <c r="K211">
        <f t="shared" si="135"/>
        <v>4.3374940873394348</v>
      </c>
      <c r="L211">
        <f t="shared" si="122"/>
        <v>1.9842294026289615</v>
      </c>
      <c r="M211">
        <f t="shared" si="123"/>
        <v>-12.274455007498618</v>
      </c>
      <c r="N211">
        <f t="shared" si="124"/>
        <v>0.98685322880422921</v>
      </c>
      <c r="O211">
        <f t="shared" si="136"/>
        <v>-13.782712925627733</v>
      </c>
      <c r="P211">
        <f t="shared" si="137"/>
        <v>1.6872257403781219</v>
      </c>
      <c r="Q211">
        <f t="shared" si="132"/>
        <v>77.790543248618675</v>
      </c>
      <c r="R211">
        <f t="shared" si="138"/>
        <v>6.408849013323155</v>
      </c>
      <c r="S211" t="str">
        <f t="shared" si="139"/>
        <v/>
      </c>
      <c r="T211">
        <f t="shared" si="133"/>
        <v>-2.673413861690062</v>
      </c>
      <c r="U211" t="str">
        <f t="shared" si="125"/>
        <v/>
      </c>
      <c r="V211" t="str">
        <f t="shared" si="126"/>
        <v/>
      </c>
      <c r="W211">
        <f t="shared" si="127"/>
        <v>5.334200270073536</v>
      </c>
      <c r="AL211">
        <f t="shared" si="128"/>
        <v>8.1862704722206594</v>
      </c>
      <c r="AM211">
        <f t="shared" si="129"/>
        <v>3.1500592032921784E-2</v>
      </c>
    </row>
    <row r="212" spans="1:39">
      <c r="A212">
        <f t="shared" si="130"/>
        <v>0</v>
      </c>
      <c r="B212">
        <f t="shared" si="134"/>
        <v>205</v>
      </c>
      <c r="C212">
        <f t="shared" si="131"/>
        <v>6.4402649398590528</v>
      </c>
      <c r="D212">
        <f t="shared" si="115"/>
        <v>4.0972806595804592</v>
      </c>
      <c r="E212">
        <f t="shared" si="116"/>
        <v>2.0246233188097174</v>
      </c>
      <c r="F212">
        <f t="shared" si="117"/>
        <v>3.851062400794262</v>
      </c>
      <c r="G212">
        <f t="shared" si="118"/>
        <v>0.63344173157185646</v>
      </c>
      <c r="H212">
        <f t="shared" si="119"/>
        <v>0.31286893008041561</v>
      </c>
      <c r="I212">
        <f t="shared" si="120"/>
        <v>-1.9074599814811268</v>
      </c>
      <c r="J212">
        <f t="shared" si="121"/>
        <v>4.0972806595804592</v>
      </c>
      <c r="K212">
        <f t="shared" si="135"/>
        <v>4.5195256813435707</v>
      </c>
      <c r="L212">
        <f t="shared" si="122"/>
        <v>1.9753766811902826</v>
      </c>
      <c r="M212">
        <f t="shared" si="123"/>
        <v>-12.4203144048639</v>
      </c>
      <c r="N212">
        <f t="shared" si="124"/>
        <v>1.2206602346775615</v>
      </c>
      <c r="O212">
        <f t="shared" si="136"/>
        <v>-6.9971742315519503</v>
      </c>
      <c r="P212">
        <f t="shared" si="137"/>
        <v>1.9010326760298042</v>
      </c>
      <c r="Q212">
        <f t="shared" si="132"/>
        <v>77.926809644216419</v>
      </c>
      <c r="R212">
        <f t="shared" si="138"/>
        <v>6.4402649398590528</v>
      </c>
      <c r="S212" t="str">
        <f t="shared" si="139"/>
        <v/>
      </c>
      <c r="T212">
        <f t="shared" si="133"/>
        <v>-2.1480296831176267</v>
      </c>
      <c r="U212" t="str">
        <f t="shared" si="125"/>
        <v/>
      </c>
      <c r="V212" t="str">
        <f t="shared" si="126"/>
        <v/>
      </c>
      <c r="W212">
        <f t="shared" si="127"/>
        <v>4.7342689652215633</v>
      </c>
      <c r="AL212">
        <f t="shared" si="128"/>
        <v>8.2882339903880986</v>
      </c>
      <c r="AM212">
        <f t="shared" si="129"/>
        <v>6.1251581524556169E-2</v>
      </c>
    </row>
    <row r="213" spans="1:39">
      <c r="A213">
        <f t="shared" si="130"/>
        <v>0</v>
      </c>
      <c r="B213">
        <f t="shared" si="134"/>
        <v>206</v>
      </c>
      <c r="C213">
        <f t="shared" si="131"/>
        <v>6.4716808663949505</v>
      </c>
      <c r="D213">
        <f t="shared" si="115"/>
        <v>4.1391920622764697</v>
      </c>
      <c r="E213">
        <f t="shared" si="116"/>
        <v>2.0354254985426139</v>
      </c>
      <c r="F213">
        <f t="shared" si="117"/>
        <v>3.7849815346446576</v>
      </c>
      <c r="G213">
        <f t="shared" si="118"/>
        <v>0.76280141131634382</v>
      </c>
      <c r="H213">
        <f t="shared" si="119"/>
        <v>0.37476262917140307</v>
      </c>
      <c r="I213">
        <f t="shared" si="120"/>
        <v>-2.3002694439091225</v>
      </c>
      <c r="J213">
        <f t="shared" si="121"/>
        <v>4.1391920622764697</v>
      </c>
      <c r="K213">
        <f t="shared" si="135"/>
        <v>4.7354144953736119</v>
      </c>
      <c r="L213">
        <f t="shared" si="122"/>
        <v>1.9645745014573861</v>
      </c>
      <c r="M213">
        <f t="shared" si="123"/>
        <v>-12.59037038793026</v>
      </c>
      <c r="N213">
        <f t="shared" si="124"/>
        <v>1.4459459047914618</v>
      </c>
      <c r="O213">
        <f t="shared" si="136"/>
        <v>-4.0084452674026663</v>
      </c>
      <c r="P213">
        <f t="shared" si="137"/>
        <v>2.1765162219583187</v>
      </c>
      <c r="Q213">
        <f t="shared" si="132"/>
        <v>78.068794730998619</v>
      </c>
      <c r="R213">
        <f t="shared" si="138"/>
        <v>6.4716808663949505</v>
      </c>
      <c r="S213" t="str">
        <f t="shared" si="139"/>
        <v/>
      </c>
      <c r="T213">
        <f t="shared" si="133"/>
        <v>-1.7994379194301022</v>
      </c>
      <c r="U213" t="str">
        <f t="shared" si="125"/>
        <v/>
      </c>
      <c r="V213" t="str">
        <f t="shared" si="126"/>
        <v/>
      </c>
      <c r="W213">
        <f t="shared" si="127"/>
        <v>4.1350484362125535</v>
      </c>
      <c r="AL213">
        <f t="shared" si="128"/>
        <v>8.4101353067361018</v>
      </c>
      <c r="AM213">
        <f t="shared" si="129"/>
        <v>0.10526859511267019</v>
      </c>
    </row>
    <row r="214" spans="1:39">
      <c r="A214">
        <f t="shared" si="130"/>
        <v>0</v>
      </c>
      <c r="B214">
        <f t="shared" si="134"/>
        <v>207</v>
      </c>
      <c r="C214">
        <f t="shared" si="131"/>
        <v>6.5030967929308483</v>
      </c>
      <c r="D214">
        <f t="shared" si="115"/>
        <v>4.1880258856458621</v>
      </c>
      <c r="E214">
        <f t="shared" si="116"/>
        <v>2.0481664761224949</v>
      </c>
      <c r="F214">
        <f t="shared" si="117"/>
        <v>3.7064728710993444</v>
      </c>
      <c r="G214">
        <f t="shared" si="118"/>
        <v>0.89358734804209583</v>
      </c>
      <c r="H214">
        <f t="shared" si="119"/>
        <v>0.43628648279303883</v>
      </c>
      <c r="I214">
        <f t="shared" si="120"/>
        <v>-2.6987398603299155</v>
      </c>
      <c r="J214">
        <f t="shared" si="121"/>
        <v>4.1880258856458621</v>
      </c>
      <c r="K214">
        <f t="shared" si="135"/>
        <v>4.9822442385508703</v>
      </c>
      <c r="L214">
        <f t="shared" si="122"/>
        <v>1.9518335238775051</v>
      </c>
      <c r="M214">
        <f t="shared" si="123"/>
        <v>-12.779841932272554</v>
      </c>
      <c r="N214">
        <f t="shared" si="124"/>
        <v>1.6610884013480827</v>
      </c>
      <c r="O214">
        <f t="shared" si="136"/>
        <v>-2.494954546967882</v>
      </c>
      <c r="P214">
        <f t="shared" si="137"/>
        <v>2.5219085377313353</v>
      </c>
      <c r="Q214">
        <f t="shared" si="132"/>
        <v>78.217562164902304</v>
      </c>
      <c r="R214">
        <f t="shared" si="138"/>
        <v>6.5030967929308483</v>
      </c>
      <c r="S214" t="str">
        <f t="shared" si="139"/>
        <v/>
      </c>
      <c r="T214">
        <f t="shared" si="133"/>
        <v>-1.5518449729844968</v>
      </c>
      <c r="U214" t="str">
        <f t="shared" si="125"/>
        <v/>
      </c>
      <c r="V214" t="str">
        <f t="shared" si="126"/>
        <v/>
      </c>
      <c r="W214">
        <f t="shared" si="127"/>
        <v>3.5687257746850101</v>
      </c>
      <c r="AL214">
        <f t="shared" si="128"/>
        <v>8.5503810937620965</v>
      </c>
      <c r="AM214">
        <f t="shared" si="129"/>
        <v>0.16609068214655182</v>
      </c>
    </row>
    <row r="215" spans="1:39">
      <c r="A215">
        <f t="shared" si="130"/>
        <v>0</v>
      </c>
      <c r="B215">
        <f t="shared" si="134"/>
        <v>208</v>
      </c>
      <c r="C215">
        <f t="shared" si="131"/>
        <v>6.5345127194667461</v>
      </c>
      <c r="D215">
        <f t="shared" si="115"/>
        <v>4.2434385688535503</v>
      </c>
      <c r="E215">
        <f t="shared" si="116"/>
        <v>2.0628336777427259</v>
      </c>
      <c r="F215">
        <f t="shared" si="117"/>
        <v>3.6153498632508971</v>
      </c>
      <c r="G215">
        <f t="shared" si="118"/>
        <v>1.0260117491153065</v>
      </c>
      <c r="H215">
        <f t="shared" si="119"/>
        <v>0.49737977432966329</v>
      </c>
      <c r="I215">
        <f t="shared" si="120"/>
        <v>-3.1033963757252927</v>
      </c>
      <c r="J215">
        <f t="shared" si="121"/>
        <v>4.2434385688535503</v>
      </c>
      <c r="K215">
        <f t="shared" si="135"/>
        <v>5.257170337025304</v>
      </c>
      <c r="L215">
        <f t="shared" si="122"/>
        <v>1.9371663222572741</v>
      </c>
      <c r="M215">
        <f t="shared" si="123"/>
        <v>-12.983212145560804</v>
      </c>
      <c r="N215">
        <f t="shared" si="124"/>
        <v>1.8645102954947339</v>
      </c>
      <c r="O215">
        <f t="shared" si="136"/>
        <v>-1.6496740510121244</v>
      </c>
      <c r="P215">
        <f t="shared" si="137"/>
        <v>2.9467701193325828</v>
      </c>
      <c r="Q215">
        <f t="shared" si="132"/>
        <v>78.374083983884518</v>
      </c>
      <c r="R215">
        <f t="shared" si="138"/>
        <v>6.5345127194667461</v>
      </c>
      <c r="S215" t="str">
        <f t="shared" si="139"/>
        <v/>
      </c>
      <c r="T215">
        <f t="shared" si="133"/>
        <v>-1.3673530722809519</v>
      </c>
      <c r="U215" t="str">
        <f t="shared" si="125"/>
        <v/>
      </c>
      <c r="V215" t="str">
        <f t="shared" si="126"/>
        <v/>
      </c>
      <c r="W215">
        <f t="shared" si="127"/>
        <v>3.0541914148492926</v>
      </c>
      <c r="AL215">
        <f t="shared" si="128"/>
        <v>8.7071234238577997</v>
      </c>
      <c r="AM215">
        <f t="shared" si="129"/>
        <v>0.24609022226343408</v>
      </c>
    </row>
    <row r="216" spans="1:39">
      <c r="A216">
        <f t="shared" si="130"/>
        <v>0</v>
      </c>
      <c r="B216">
        <f t="shared" si="134"/>
        <v>209</v>
      </c>
      <c r="C216">
        <f t="shared" si="131"/>
        <v>6.5659286460026438</v>
      </c>
      <c r="D216">
        <f t="shared" si="115"/>
        <v>4.3050377834074354</v>
      </c>
      <c r="E216">
        <f t="shared" si="116"/>
        <v>2.0794126286461001</v>
      </c>
      <c r="F216">
        <f t="shared" si="117"/>
        <v>3.5114123020150148</v>
      </c>
      <c r="G216">
        <f t="shared" si="118"/>
        <v>1.160275258355737</v>
      </c>
      <c r="H216">
        <f t="shared" si="119"/>
        <v>0.55798221207841225</v>
      </c>
      <c r="I216">
        <f t="shared" si="120"/>
        <v>-3.5145800898024127</v>
      </c>
      <c r="J216">
        <f t="shared" si="121"/>
        <v>4.3050377834074345</v>
      </c>
      <c r="K216">
        <f t="shared" si="135"/>
        <v>5.5574835604076354</v>
      </c>
      <c r="L216">
        <f t="shared" si="122"/>
        <v>1.9205873713538997</v>
      </c>
      <c r="M216">
        <f t="shared" si="123"/>
        <v>-13.194292668884698</v>
      </c>
      <c r="N216">
        <f t="shared" si="124"/>
        <v>2.0546855115179987</v>
      </c>
      <c r="O216">
        <f t="shared" si="136"/>
        <v>-1.1420659848051213</v>
      </c>
      <c r="P216">
        <f t="shared" si="137"/>
        <v>3.4619678472607398</v>
      </c>
      <c r="Q216">
        <f t="shared" si="132"/>
        <v>78.539242860979201</v>
      </c>
      <c r="R216">
        <f t="shared" si="138"/>
        <v>6.5659286460026438</v>
      </c>
      <c r="S216" t="str">
        <f t="shared" si="139"/>
        <v/>
      </c>
      <c r="T216">
        <f t="shared" si="133"/>
        <v>-1.2249081464663567</v>
      </c>
      <c r="U216" t="str">
        <f t="shared" si="125"/>
        <v/>
      </c>
      <c r="V216" t="str">
        <f t="shared" si="126"/>
        <v/>
      </c>
      <c r="W216">
        <f t="shared" si="127"/>
        <v>2.5996775236145515</v>
      </c>
      <c r="AL216">
        <f t="shared" si="128"/>
        <v>8.8782767668285771</v>
      </c>
      <c r="AM216">
        <f t="shared" si="129"/>
        <v>0.34744899394882645</v>
      </c>
    </row>
    <row r="217" spans="1:39">
      <c r="A217">
        <f t="shared" si="130"/>
        <v>0</v>
      </c>
      <c r="B217">
        <f t="shared" si="134"/>
        <v>210</v>
      </c>
      <c r="C217">
        <f t="shared" si="131"/>
        <v>6.5973445725385416</v>
      </c>
      <c r="D217">
        <f t="shared" si="115"/>
        <v>4.3723841528613852</v>
      </c>
      <c r="E217">
        <f t="shared" si="116"/>
        <v>2.0978869674096776</v>
      </c>
      <c r="F217">
        <f t="shared" si="117"/>
        <v>3.3944524178244206</v>
      </c>
      <c r="G217">
        <f t="shared" si="118"/>
        <v>1.296565450414527</v>
      </c>
      <c r="H217">
        <f t="shared" si="119"/>
        <v>0.61803398874984872</v>
      </c>
      <c r="I217">
        <f t="shared" si="120"/>
        <v>-3.932428081679666</v>
      </c>
      <c r="J217">
        <f t="shared" si="121"/>
        <v>4.3723841528613843</v>
      </c>
      <c r="K217">
        <f t="shared" si="135"/>
        <v>5.8806235891932568</v>
      </c>
      <c r="L217">
        <f t="shared" si="122"/>
        <v>1.9021130325903222</v>
      </c>
      <c r="M217">
        <f t="shared" si="123"/>
        <v>-13.406296246143329</v>
      </c>
      <c r="N217">
        <f t="shared" si="124"/>
        <v>2.2301460633400767</v>
      </c>
      <c r="O217">
        <f t="shared" si="136"/>
        <v>-0.81971292811571494</v>
      </c>
      <c r="P217">
        <f t="shared" si="137"/>
        <v>4.0796790109206729</v>
      </c>
      <c r="Q217">
        <f t="shared" si="132"/>
        <v>78.713836356237422</v>
      </c>
      <c r="R217">
        <f t="shared" si="138"/>
        <v>6.5973445725385416</v>
      </c>
      <c r="S217" t="str">
        <f t="shared" si="139"/>
        <v/>
      </c>
      <c r="T217">
        <f t="shared" si="133"/>
        <v>-1.1118789872423551</v>
      </c>
      <c r="U217" t="str">
        <f t="shared" si="125"/>
        <v/>
      </c>
      <c r="V217" t="str">
        <f t="shared" si="126"/>
        <v/>
      </c>
      <c r="W217">
        <f t="shared" si="127"/>
        <v>2.2060559117294241</v>
      </c>
      <c r="AL217">
        <f t="shared" si="128"/>
        <v>9.0615371863718011</v>
      </c>
      <c r="AM217">
        <f t="shared" si="129"/>
        <v>0.47213595499947369</v>
      </c>
    </row>
    <row r="218" spans="1:39">
      <c r="A218">
        <f t="shared" si="130"/>
        <v>0</v>
      </c>
      <c r="B218">
        <f t="shared" si="134"/>
        <v>211</v>
      </c>
      <c r="C218">
        <f t="shared" si="131"/>
        <v>6.6287604990744393</v>
      </c>
      <c r="D218">
        <f t="shared" si="115"/>
        <v>4.4449931805305889</v>
      </c>
      <c r="E218">
        <f t="shared" si="116"/>
        <v>2.1182384620915324</v>
      </c>
      <c r="F218">
        <f t="shared" si="117"/>
        <v>3.2642615727972264</v>
      </c>
      <c r="G218">
        <f t="shared" si="118"/>
        <v>1.4350553824648429</v>
      </c>
      <c r="H218">
        <f t="shared" si="119"/>
        <v>0.67747584049053677</v>
      </c>
      <c r="I218">
        <f t="shared" si="120"/>
        <v>-4.3568558334644587</v>
      </c>
      <c r="J218">
        <f t="shared" si="121"/>
        <v>4.444993180530588</v>
      </c>
      <c r="K218">
        <f t="shared" si="135"/>
        <v>6.2241591503235778</v>
      </c>
      <c r="L218">
        <f t="shared" si="122"/>
        <v>1.8817615379084676</v>
      </c>
      <c r="M218">
        <f t="shared" si="123"/>
        <v>-13.611916747409964</v>
      </c>
      <c r="N218">
        <f t="shared" si="124"/>
        <v>2.3894885560270698</v>
      </c>
      <c r="O218">
        <f t="shared" si="136"/>
        <v>-0.60571461093434276</v>
      </c>
      <c r="P218">
        <f t="shared" si="137"/>
        <v>4.813427650140933</v>
      </c>
      <c r="Q218">
        <f t="shared" si="132"/>
        <v>78.89858159490079</v>
      </c>
      <c r="R218">
        <f t="shared" si="138"/>
        <v>6.6287604990744393</v>
      </c>
      <c r="S218" t="str">
        <f t="shared" si="139"/>
        <v/>
      </c>
      <c r="T218">
        <f t="shared" si="133"/>
        <v>-1.020229576197853</v>
      </c>
      <c r="U218" t="str">
        <f t="shared" si="125"/>
        <v/>
      </c>
      <c r="V218" t="str">
        <f t="shared" si="126"/>
        <v/>
      </c>
      <c r="W218">
        <f t="shared" si="127"/>
        <v>1.8697694562286582</v>
      </c>
      <c r="AL218">
        <f t="shared" si="128"/>
        <v>9.2544035644490723</v>
      </c>
      <c r="AM218">
        <f t="shared" si="129"/>
        <v>0.62188693492759539</v>
      </c>
    </row>
    <row r="219" spans="1:39">
      <c r="A219">
        <f t="shared" si="130"/>
        <v>0</v>
      </c>
      <c r="B219">
        <f t="shared" si="134"/>
        <v>212</v>
      </c>
      <c r="C219">
        <f t="shared" si="131"/>
        <v>6.6601764256103371</v>
      </c>
      <c r="D219">
        <f t="shared" si="115"/>
        <v>4.5223373774203033</v>
      </c>
      <c r="E219">
        <f t="shared" si="116"/>
        <v>2.1404470282234791</v>
      </c>
      <c r="F219">
        <f t="shared" si="117"/>
        <v>3.1206374644647616</v>
      </c>
      <c r="G219">
        <f t="shared" si="118"/>
        <v>1.5759022096199351</v>
      </c>
      <c r="H219">
        <f t="shared" si="119"/>
        <v>0.73624910536931021</v>
      </c>
      <c r="I219">
        <f t="shared" si="120"/>
        <v>-4.787542274693207</v>
      </c>
      <c r="J219">
        <f t="shared" si="121"/>
        <v>4.5223373774203033</v>
      </c>
      <c r="K219">
        <f t="shared" si="135"/>
        <v>6.5857494932002503</v>
      </c>
      <c r="L219">
        <f t="shared" si="122"/>
        <v>1.8595529717765209</v>
      </c>
      <c r="M219">
        <f t="shared" si="123"/>
        <v>-13.803415857537216</v>
      </c>
      <c r="N219">
        <f t="shared" si="124"/>
        <v>2.5313804259519825</v>
      </c>
      <c r="O219">
        <f t="shared" si="136"/>
        <v>-0.45842674177883819</v>
      </c>
      <c r="P219">
        <f t="shared" si="137"/>
        <v>5.6781624320860358</v>
      </c>
      <c r="Q219">
        <f t="shared" si="132"/>
        <v>79.094119321515095</v>
      </c>
      <c r="R219">
        <f t="shared" si="138"/>
        <v>6.6601764256103371</v>
      </c>
      <c r="S219" t="str">
        <f t="shared" si="139"/>
        <v/>
      </c>
      <c r="T219">
        <f t="shared" si="133"/>
        <v>-0.94460521034461287</v>
      </c>
      <c r="U219" t="str">
        <f t="shared" si="125"/>
        <v/>
      </c>
      <c r="V219" t="str">
        <f t="shared" si="126"/>
        <v/>
      </c>
      <c r="W219">
        <f t="shared" si="127"/>
        <v>1.5850198206981536</v>
      </c>
      <c r="AL219">
        <f t="shared" si="128"/>
        <v>9.454200664398563</v>
      </c>
      <c r="AM219">
        <f t="shared" si="129"/>
        <v>0.79818642235190873</v>
      </c>
    </row>
    <row r="220" spans="1:39">
      <c r="A220">
        <f t="shared" si="130"/>
        <v>0</v>
      </c>
      <c r="B220">
        <f t="shared" si="134"/>
        <v>213</v>
      </c>
      <c r="C220">
        <f t="shared" si="131"/>
        <v>6.6915923521462348</v>
      </c>
      <c r="D220">
        <f t="shared" si="115"/>
        <v>4.6038485817570294</v>
      </c>
      <c r="E220">
        <f t="shared" si="116"/>
        <v>2.164490748632018</v>
      </c>
      <c r="F220">
        <f t="shared" si="117"/>
        <v>2.9633917555710938</v>
      </c>
      <c r="G220">
        <f t="shared" si="118"/>
        <v>1.7192458702353077</v>
      </c>
      <c r="H220">
        <f t="shared" si="119"/>
        <v>0.79429578126951572</v>
      </c>
      <c r="I220">
        <f t="shared" si="120"/>
        <v>-5.223917643747324</v>
      </c>
      <c r="J220">
        <f t="shared" si="121"/>
        <v>4.6038485817570285</v>
      </c>
      <c r="K220">
        <f t="shared" si="135"/>
        <v>6.963098255259708</v>
      </c>
      <c r="L220">
        <f t="shared" si="122"/>
        <v>1.835509251367982</v>
      </c>
      <c r="M220">
        <f t="shared" si="123"/>
        <v>-13.972715573934707</v>
      </c>
      <c r="N220">
        <f t="shared" si="124"/>
        <v>2.6545658942929578</v>
      </c>
      <c r="O220">
        <f t="shared" si="136"/>
        <v>-0.35397058495642247</v>
      </c>
      <c r="P220">
        <f t="shared" si="137"/>
        <v>6.6903899623227607</v>
      </c>
      <c r="Q220">
        <f t="shared" si="132"/>
        <v>79.301016743777296</v>
      </c>
      <c r="R220">
        <f t="shared" si="138"/>
        <v>6.6915923521462348</v>
      </c>
      <c r="S220" t="str">
        <f t="shared" si="139"/>
        <v/>
      </c>
      <c r="T220">
        <f t="shared" si="133"/>
        <v>-0.88130190705964206</v>
      </c>
      <c r="U220" t="str">
        <f t="shared" si="125"/>
        <v/>
      </c>
      <c r="V220" t="str">
        <f t="shared" si="126"/>
        <v/>
      </c>
      <c r="W220">
        <f t="shared" si="127"/>
        <v>1.3452130669040092</v>
      </c>
      <c r="AL220">
        <f t="shared" si="128"/>
        <v>9.6581038272264497</v>
      </c>
      <c r="AM220">
        <f t="shared" si="129"/>
        <v>1.0022516118002933</v>
      </c>
    </row>
    <row r="221" spans="1:39">
      <c r="A221">
        <f t="shared" si="130"/>
        <v>0</v>
      </c>
      <c r="B221">
        <f t="shared" si="134"/>
        <v>214</v>
      </c>
      <c r="C221">
        <f t="shared" si="131"/>
        <v>6.7230082786821326</v>
      </c>
      <c r="D221">
        <f t="shared" si="115"/>
        <v>4.6889204607333284</v>
      </c>
      <c r="E221">
        <f t="shared" si="116"/>
        <v>2.1903458950679395</v>
      </c>
      <c r="F221">
        <f t="shared" si="117"/>
        <v>2.7923580387279103</v>
      </c>
      <c r="G221">
        <f t="shared" si="118"/>
        <v>1.8652078469688855</v>
      </c>
      <c r="H221">
        <f t="shared" si="119"/>
        <v>0.85155858313010013</v>
      </c>
      <c r="I221">
        <f t="shared" si="120"/>
        <v>-5.6651543345103423</v>
      </c>
      <c r="J221">
        <f t="shared" si="121"/>
        <v>4.6889204607333284</v>
      </c>
      <c r="K221">
        <f t="shared" si="135"/>
        <v>7.3539070378204379</v>
      </c>
      <c r="L221">
        <f t="shared" si="122"/>
        <v>1.8096541049320602</v>
      </c>
      <c r="M221">
        <f t="shared" si="123"/>
        <v>-14.111495598058548</v>
      </c>
      <c r="N221">
        <f t="shared" si="124"/>
        <v>2.7578716096856586</v>
      </c>
      <c r="O221">
        <f t="shared" si="136"/>
        <v>-0.27799284385650869</v>
      </c>
      <c r="P221">
        <f t="shared" si="137"/>
        <v>7.8683841175676745</v>
      </c>
      <c r="Q221">
        <f t="shared" si="132"/>
        <v>79.519768927026774</v>
      </c>
      <c r="R221">
        <f t="shared" si="138"/>
        <v>6.7230082786821326</v>
      </c>
      <c r="S221" t="str">
        <f t="shared" si="139"/>
        <v/>
      </c>
      <c r="T221">
        <f t="shared" si="133"/>
        <v>-0.82767744422599332</v>
      </c>
      <c r="U221" t="str">
        <f t="shared" si="125"/>
        <v/>
      </c>
      <c r="V221" t="str">
        <f t="shared" si="126"/>
        <v/>
      </c>
      <c r="W221">
        <f t="shared" si="127"/>
        <v>1.1438180782132605</v>
      </c>
      <c r="AL221">
        <f t="shared" si="128"/>
        <v>9.8631650809326477</v>
      </c>
      <c r="AM221">
        <f t="shared" si="129"/>
        <v>1.2350188542661509</v>
      </c>
    </row>
    <row r="222" spans="1:39">
      <c r="A222">
        <f t="shared" si="130"/>
        <v>0</v>
      </c>
      <c r="B222">
        <f t="shared" si="134"/>
        <v>215</v>
      </c>
      <c r="C222">
        <f t="shared" si="131"/>
        <v>6.7544242052180303</v>
      </c>
      <c r="D222">
        <f t="shared" si="115"/>
        <v>4.7769111843369787</v>
      </c>
      <c r="E222">
        <f t="shared" si="116"/>
        <v>2.2179869516232413</v>
      </c>
      <c r="F222">
        <f t="shared" si="117"/>
        <v>2.6074000398827408</v>
      </c>
      <c r="G222">
        <f t="shared" si="118"/>
        <v>2.0138900091663592</v>
      </c>
      <c r="H222">
        <f t="shared" si="119"/>
        <v>0.90798099947904876</v>
      </c>
      <c r="I222">
        <f t="shared" si="120"/>
        <v>-6.1101608669488812</v>
      </c>
      <c r="J222">
        <f t="shared" si="121"/>
        <v>4.7769111843369787</v>
      </c>
      <c r="K222">
        <f t="shared" si="135"/>
        <v>7.7558330489404694</v>
      </c>
      <c r="L222">
        <f t="shared" si="122"/>
        <v>1.7820130483767584</v>
      </c>
      <c r="M222">
        <f t="shared" si="123"/>
        <v>-14.211294654258186</v>
      </c>
      <c r="N222">
        <f t="shared" si="124"/>
        <v>2.8402119570831479</v>
      </c>
      <c r="O222">
        <f t="shared" si="136"/>
        <v>-0.22151750042406626</v>
      </c>
      <c r="P222">
        <f t="shared" si="137"/>
        <v>9.2325013617161851</v>
      </c>
      <c r="Q222">
        <f t="shared" si="132"/>
        <v>79.75079873027876</v>
      </c>
      <c r="R222">
        <f t="shared" si="138"/>
        <v>6.7544242052180303</v>
      </c>
      <c r="S222" t="str">
        <f t="shared" si="139"/>
        <v/>
      </c>
      <c r="T222">
        <f t="shared" si="133"/>
        <v>-0.7817979408981317</v>
      </c>
      <c r="U222" t="str">
        <f t="shared" si="125"/>
        <v/>
      </c>
      <c r="V222" t="str">
        <f t="shared" si="126"/>
        <v/>
      </c>
      <c r="W222">
        <f t="shared" si="127"/>
        <v>0.97481707799358863</v>
      </c>
      <c r="AL222">
        <f t="shared" si="128"/>
        <v>10.066340430099332</v>
      </c>
      <c r="AM222">
        <f t="shared" si="129"/>
        <v>1.497132634493789</v>
      </c>
    </row>
    <row r="223" spans="1:39">
      <c r="A223">
        <f t="shared" si="130"/>
        <v>0</v>
      </c>
      <c r="B223">
        <f t="shared" si="134"/>
        <v>216</v>
      </c>
      <c r="C223">
        <f t="shared" si="131"/>
        <v>6.7858401317539281</v>
      </c>
      <c r="D223">
        <f t="shared" si="115"/>
        <v>4.8671462604348488</v>
      </c>
      <c r="E223">
        <f t="shared" si="116"/>
        <v>2.2473866399122482</v>
      </c>
      <c r="F223">
        <f t="shared" si="117"/>
        <v>2.408419960685785</v>
      </c>
      <c r="G223">
        <f t="shared" si="118"/>
        <v>2.1653735418095685</v>
      </c>
      <c r="H223">
        <f t="shared" si="119"/>
        <v>0.96350734820338624</v>
      </c>
      <c r="I223">
        <f t="shared" si="120"/>
        <v>-6.5575790892588195</v>
      </c>
      <c r="J223">
        <f t="shared" si="121"/>
        <v>4.8671462604348488</v>
      </c>
      <c r="K223">
        <f t="shared" si="135"/>
        <v>8.1664530998683542</v>
      </c>
      <c r="L223">
        <f t="shared" si="122"/>
        <v>1.7526133600877516</v>
      </c>
      <c r="M223">
        <f t="shared" si="123"/>
        <v>-14.263614727712504</v>
      </c>
      <c r="N223">
        <f t="shared" si="124"/>
        <v>2.9005940112023598</v>
      </c>
      <c r="O223">
        <f t="shared" si="136"/>
        <v>-0.1787389047362733</v>
      </c>
      <c r="P223">
        <f t="shared" si="137"/>
        <v>10.805645429776046</v>
      </c>
      <c r="Q223">
        <f t="shared" si="132"/>
        <v>79.994455411568964</v>
      </c>
      <c r="R223">
        <f t="shared" si="138"/>
        <v>6.7858401317539281</v>
      </c>
      <c r="S223" t="str">
        <f t="shared" si="139"/>
        <v/>
      </c>
      <c r="T223">
        <f t="shared" si="133"/>
        <v>-0.74221693618718754</v>
      </c>
      <c r="U223" t="str">
        <f t="shared" si="125"/>
        <v/>
      </c>
      <c r="V223" t="str">
        <f t="shared" si="126"/>
        <v/>
      </c>
      <c r="W223">
        <f t="shared" si="127"/>
        <v>0.83289795676615408</v>
      </c>
      <c r="AL223">
        <f t="shared" si="128"/>
        <v>10.26451808240895</v>
      </c>
      <c r="AM223">
        <f t="shared" si="129"/>
        <v>1.7889371755072503</v>
      </c>
    </row>
    <row r="224" spans="1:39">
      <c r="A224">
        <f t="shared" si="130"/>
        <v>0</v>
      </c>
      <c r="B224">
        <f t="shared" si="134"/>
        <v>217</v>
      </c>
      <c r="C224">
        <f t="shared" si="131"/>
        <v>6.8172560582898258</v>
      </c>
      <c r="D224">
        <f t="shared" si="115"/>
        <v>4.9589215196246137</v>
      </c>
      <c r="E224">
        <f t="shared" si="116"/>
        <v>2.278515945992087</v>
      </c>
      <c r="F224">
        <f t="shared" si="117"/>
        <v>2.1953668569622704</v>
      </c>
      <c r="G224">
        <f t="shared" si="118"/>
        <v>2.319717965915117</v>
      </c>
      <c r="H224">
        <f t="shared" si="119"/>
        <v>1.0180828315006987</v>
      </c>
      <c r="I224">
        <f t="shared" si="120"/>
        <v>-7.0057846870063232</v>
      </c>
      <c r="J224">
        <f t="shared" si="121"/>
        <v>4.9589215196246137</v>
      </c>
      <c r="K224">
        <f t="shared" si="135"/>
        <v>8.5832349215484243</v>
      </c>
      <c r="L224">
        <f t="shared" si="122"/>
        <v>1.7214840540079133</v>
      </c>
      <c r="M224">
        <f t="shared" si="123"/>
        <v>-14.260027180653339</v>
      </c>
      <c r="N224">
        <f t="shared" si="124"/>
        <v>2.9381221143479173</v>
      </c>
      <c r="O224">
        <f t="shared" si="136"/>
        <v>-0.14579133744853295</v>
      </c>
      <c r="P224">
        <f t="shared" si="137"/>
        <v>12.613944633510243</v>
      </c>
      <c r="Q224">
        <f t="shared" si="132"/>
        <v>80.251012102213281</v>
      </c>
      <c r="R224">
        <f t="shared" si="138"/>
        <v>6.8172560582898258</v>
      </c>
      <c r="S224" t="str">
        <f t="shared" si="139"/>
        <v/>
      </c>
      <c r="T224">
        <f t="shared" si="133"/>
        <v>-0.7078324186613898</v>
      </c>
      <c r="U224" t="str">
        <f t="shared" si="125"/>
        <v/>
      </c>
      <c r="V224" t="str">
        <f t="shared" si="126"/>
        <v/>
      </c>
      <c r="W224">
        <f t="shared" si="127"/>
        <v>0.71349607608793308</v>
      </c>
      <c r="AL224">
        <f t="shared" si="128"/>
        <v>10.45454736035969</v>
      </c>
      <c r="AM224">
        <f t="shared" si="129"/>
        <v>2.1104707475412563</v>
      </c>
    </row>
    <row r="225" spans="1:39">
      <c r="A225">
        <f t="shared" si="130"/>
        <v>0</v>
      </c>
      <c r="B225">
        <f t="shared" si="134"/>
        <v>218</v>
      </c>
      <c r="C225">
        <f t="shared" si="131"/>
        <v>6.8486719848257236</v>
      </c>
      <c r="D225">
        <f t="shared" si="115"/>
        <v>5.0515062377557545</v>
      </c>
      <c r="E225">
        <f t="shared" si="116"/>
        <v>2.3113441489959423</v>
      </c>
      <c r="F225">
        <f t="shared" si="117"/>
        <v>1.9682449486453508</v>
      </c>
      <c r="G225">
        <f t="shared" si="118"/>
        <v>2.476960254899804</v>
      </c>
      <c r="H225">
        <f t="shared" si="119"/>
        <v>1.0716535899579498</v>
      </c>
      <c r="I225">
        <f t="shared" si="120"/>
        <v>-7.4528910416110881</v>
      </c>
      <c r="J225">
        <f t="shared" si="121"/>
        <v>5.0515062377557545</v>
      </c>
      <c r="K225">
        <f t="shared" si="135"/>
        <v>9.0035159881133158</v>
      </c>
      <c r="L225">
        <f t="shared" si="122"/>
        <v>1.6886558510040577</v>
      </c>
      <c r="M225">
        <f t="shared" si="123"/>
        <v>-14.192279683235853</v>
      </c>
      <c r="N225">
        <f t="shared" si="124"/>
        <v>2.9520020598961811</v>
      </c>
      <c r="O225">
        <f t="shared" si="136"/>
        <v>-0.12003482481171436</v>
      </c>
      <c r="P225">
        <f t="shared" si="137"/>
        <v>14.687735437112732</v>
      </c>
      <c r="Q225">
        <f t="shared" si="132"/>
        <v>80.520662379949002</v>
      </c>
      <c r="R225">
        <f t="shared" si="138"/>
        <v>6.8486719848257236</v>
      </c>
      <c r="S225" t="str">
        <f t="shared" si="139"/>
        <v/>
      </c>
      <c r="T225">
        <f t="shared" si="133"/>
        <v>-0.67779150527655807</v>
      </c>
      <c r="U225" t="str">
        <f t="shared" si="125"/>
        <v/>
      </c>
      <c r="V225" t="str">
        <f t="shared" si="126"/>
        <v/>
      </c>
      <c r="W225">
        <f t="shared" si="127"/>
        <v>0.61275613511249294</v>
      </c>
      <c r="AL225">
        <f t="shared" si="128"/>
        <v>10.633268040281255</v>
      </c>
      <c r="AM225">
        <f t="shared" si="129"/>
        <v>2.4614627344897491</v>
      </c>
    </row>
    <row r="226" spans="1:39">
      <c r="A226">
        <f t="shared" si="130"/>
        <v>0</v>
      </c>
      <c r="B226">
        <f t="shared" si="134"/>
        <v>219</v>
      </c>
      <c r="C226">
        <f t="shared" si="131"/>
        <v>6.8800879113616213</v>
      </c>
      <c r="D226">
        <f t="shared" si="115"/>
        <v>5.1441463834577066</v>
      </c>
      <c r="E226">
        <f t="shared" si="116"/>
        <v>2.3458388514508473</v>
      </c>
      <c r="F226">
        <f t="shared" si="117"/>
        <v>1.7271217557215892</v>
      </c>
      <c r="G226">
        <f t="shared" si="118"/>
        <v>2.6371140510404092</v>
      </c>
      <c r="H226">
        <f t="shared" si="119"/>
        <v>1.1241667557042185</v>
      </c>
      <c r="I226">
        <f t="shared" si="120"/>
        <v>-7.8967564468749138</v>
      </c>
      <c r="J226">
        <f t="shared" si="121"/>
        <v>5.1441463834577075</v>
      </c>
      <c r="K226">
        <f t="shared" si="135"/>
        <v>9.4244896092945805</v>
      </c>
      <c r="L226">
        <f t="shared" si="122"/>
        <v>1.6541611485491527</v>
      </c>
      <c r="M226">
        <f t="shared" si="123"/>
        <v>-14.052402882498484</v>
      </c>
      <c r="N226">
        <f t="shared" si="124"/>
        <v>2.9415448642889861</v>
      </c>
      <c r="O226">
        <f t="shared" si="136"/>
        <v>-9.9625853306280945E-2</v>
      </c>
      <c r="P226">
        <f t="shared" si="137"/>
        <v>17.062993870099781</v>
      </c>
      <c r="Q226">
        <f t="shared" si="132"/>
        <v>80.80351617679635</v>
      </c>
      <c r="R226">
        <f t="shared" si="138"/>
        <v>6.8800879113616213</v>
      </c>
      <c r="S226" t="str">
        <f t="shared" si="139"/>
        <v/>
      </c>
      <c r="T226">
        <f t="shared" si="133"/>
        <v>-0.65142522984781526</v>
      </c>
      <c r="U226" t="str">
        <f t="shared" si="125"/>
        <v/>
      </c>
      <c r="V226" t="str">
        <f t="shared" si="126"/>
        <v/>
      </c>
      <c r="W226">
        <f t="shared" si="127"/>
        <v>0.52745726034462725</v>
      </c>
      <c r="AL226">
        <f t="shared" si="128"/>
        <v>10.797539856880787</v>
      </c>
      <c r="AM226">
        <f t="shared" si="129"/>
        <v>2.8413334864702544</v>
      </c>
    </row>
    <row r="227" spans="1:39">
      <c r="A227">
        <f t="shared" si="130"/>
        <v>0</v>
      </c>
      <c r="B227">
        <f t="shared" si="134"/>
        <v>220</v>
      </c>
      <c r="C227">
        <f t="shared" si="131"/>
        <v>6.9115038378975191</v>
      </c>
      <c r="D227">
        <f t="shared" si="115"/>
        <v>5.2360679774997143</v>
      </c>
      <c r="E227">
        <f t="shared" si="116"/>
        <v>2.3819660112500745</v>
      </c>
      <c r="F227">
        <f t="shared" si="117"/>
        <v>1.4721359549997961</v>
      </c>
      <c r="G227">
        <f t="shared" si="118"/>
        <v>2.8001689857493415</v>
      </c>
      <c r="H227">
        <f t="shared" si="119"/>
        <v>1.1755705045849041</v>
      </c>
      <c r="I227">
        <f t="shared" si="120"/>
        <v>-8.3349946583662291</v>
      </c>
      <c r="J227">
        <f t="shared" si="121"/>
        <v>5.2360679774997134</v>
      </c>
      <c r="K227">
        <f t="shared" si="135"/>
        <v>9.8431978452122717</v>
      </c>
      <c r="L227">
        <f t="shared" si="122"/>
        <v>1.6180339887499255</v>
      </c>
      <c r="M227">
        <f t="shared" si="123"/>
        <v>-13.832815729997691</v>
      </c>
      <c r="N227">
        <f t="shared" si="124"/>
        <v>2.9061701120214836</v>
      </c>
      <c r="O227">
        <f t="shared" si="136"/>
        <v>-8.325129252851883E-2</v>
      </c>
      <c r="P227">
        <f t="shared" si="137"/>
        <v>19.783434101891284</v>
      </c>
      <c r="Q227">
        <f t="shared" si="132"/>
        <v>81.099595250000277</v>
      </c>
      <c r="R227">
        <f t="shared" si="138"/>
        <v>6.9115038378975191</v>
      </c>
      <c r="S227" t="str">
        <f t="shared" si="139"/>
        <v/>
      </c>
      <c r="T227">
        <f t="shared" si="133"/>
        <v>-0.62820291939167883</v>
      </c>
      <c r="U227" t="str">
        <f t="shared" si="125"/>
        <v/>
      </c>
      <c r="V227" t="str">
        <f t="shared" si="126"/>
        <v/>
      </c>
      <c r="W227">
        <f t="shared" si="127"/>
        <v>0.45492607368604449</v>
      </c>
      <c r="AL227">
        <f t="shared" si="128"/>
        <v>10.944271909999044</v>
      </c>
      <c r="AM227">
        <f t="shared" si="129"/>
        <v>3.2491969623287136</v>
      </c>
    </row>
    <row r="228" spans="1:39">
      <c r="A228">
        <f t="shared" si="130"/>
        <v>0</v>
      </c>
      <c r="B228">
        <f t="shared" si="134"/>
        <v>221</v>
      </c>
      <c r="C228">
        <f t="shared" si="131"/>
        <v>6.9429197644334169</v>
      </c>
      <c r="D228">
        <f t="shared" si="115"/>
        <v>5.3264805503460293</v>
      </c>
      <c r="E228">
        <f t="shared" si="116"/>
        <v>2.4196899752485872</v>
      </c>
      <c r="F228">
        <f t="shared" si="117"/>
        <v>1.2035048538372486</v>
      </c>
      <c r="G228">
        <f t="shared" si="118"/>
        <v>2.9660901069664103</v>
      </c>
      <c r="H228">
        <f t="shared" si="119"/>
        <v>1.2258141073059117</v>
      </c>
      <c r="I228">
        <f t="shared" si="120"/>
        <v>-8.7649887166479026</v>
      </c>
      <c r="J228">
        <f t="shared" si="121"/>
        <v>5.3264805503460293</v>
      </c>
      <c r="K228">
        <f t="shared" si="135"/>
        <v>10.256530712486537</v>
      </c>
      <c r="L228">
        <f t="shared" si="122"/>
        <v>1.5803100247514128</v>
      </c>
      <c r="M228">
        <f t="shared" si="123"/>
        <v>-13.526428395950319</v>
      </c>
      <c r="N228">
        <f t="shared" si="124"/>
        <v>2.845408859805298</v>
      </c>
      <c r="O228">
        <f t="shared" si="136"/>
        <v>-6.995893264522754E-2</v>
      </c>
      <c r="P228">
        <f t="shared" si="137"/>
        <v>22.903623478888164</v>
      </c>
      <c r="Q228">
        <f t="shared" si="132"/>
        <v>81.408828430383778</v>
      </c>
      <c r="R228">
        <f t="shared" si="138"/>
        <v>6.9429197644334169</v>
      </c>
      <c r="S228" t="str">
        <f t="shared" si="139"/>
        <v/>
      </c>
      <c r="T228">
        <f t="shared" si="133"/>
        <v>-0.60769964714604874</v>
      </c>
      <c r="U228" t="str">
        <f t="shared" si="125"/>
        <v/>
      </c>
      <c r="V228" t="str">
        <f t="shared" si="126"/>
        <v/>
      </c>
      <c r="W228">
        <f t="shared" si="127"/>
        <v>0.39295092360804462</v>
      </c>
      <c r="AL228">
        <f t="shared" si="128"/>
        <v>11.070451711047316</v>
      </c>
      <c r="AM228">
        <f t="shared" si="129"/>
        <v>3.6838661410994207</v>
      </c>
    </row>
    <row r="229" spans="1:39">
      <c r="A229">
        <f t="shared" si="130"/>
        <v>0</v>
      </c>
      <c r="B229">
        <f t="shared" si="134"/>
        <v>222</v>
      </c>
      <c r="C229">
        <f t="shared" si="131"/>
        <v>6.9743356909693146</v>
      </c>
      <c r="D229">
        <f t="shared" si="115"/>
        <v>5.4145806838633419</v>
      </c>
      <c r="E229">
        <f t="shared" si="116"/>
        <v>2.4589735144483882</v>
      </c>
      <c r="F229">
        <f t="shared" si="117"/>
        <v>0.92153137933789164</v>
      </c>
      <c r="G229">
        <f t="shared" si="118"/>
        <v>3.1348174165319982</v>
      </c>
      <c r="H229">
        <f t="shared" si="119"/>
        <v>1.2748479794973389</v>
      </c>
      <c r="I229">
        <f t="shared" si="120"/>
        <v>-9.1839079518981119</v>
      </c>
      <c r="J229">
        <f t="shared" si="121"/>
        <v>5.4145806838633437</v>
      </c>
      <c r="K229">
        <f t="shared" si="135"/>
        <v>10.66123113205053</v>
      </c>
      <c r="L229">
        <f t="shared" si="122"/>
        <v>1.541026485551612</v>
      </c>
      <c r="M229">
        <f t="shared" si="123"/>
        <v>-13.126741715022863</v>
      </c>
      <c r="N229">
        <f t="shared" si="124"/>
        <v>2.7589060878400744</v>
      </c>
      <c r="O229">
        <f t="shared" si="136"/>
        <v>-5.9046899293391568E-2</v>
      </c>
      <c r="P229">
        <f t="shared" si="137"/>
        <v>26.493687726158242</v>
      </c>
      <c r="Q229">
        <f t="shared" si="132"/>
        <v>81.731046845760432</v>
      </c>
      <c r="R229">
        <f t="shared" si="138"/>
        <v>6.9743356909693146</v>
      </c>
      <c r="S229" t="str">
        <f t="shared" si="139"/>
        <v/>
      </c>
      <c r="T229">
        <f t="shared" si="133"/>
        <v>-0.58957262117857667</v>
      </c>
      <c r="U229" t="str">
        <f t="shared" si="125"/>
        <v/>
      </c>
      <c r="V229" t="str">
        <f t="shared" si="126"/>
        <v/>
      </c>
      <c r="W229">
        <f t="shared" si="127"/>
        <v>0.33970355856176082</v>
      </c>
      <c r="AL229">
        <f t="shared" si="128"/>
        <v>11.173173609716253</v>
      </c>
      <c r="AM229">
        <f t="shared" si="129"/>
        <v>4.1438611568084269</v>
      </c>
    </row>
    <row r="230" spans="1:39">
      <c r="A230">
        <f t="shared" si="130"/>
        <v>0</v>
      </c>
      <c r="B230">
        <f t="shared" si="134"/>
        <v>223</v>
      </c>
      <c r="C230">
        <f t="shared" si="131"/>
        <v>7.0057516175052124</v>
      </c>
      <c r="D230">
        <f t="shared" si="115"/>
        <v>5.4995556227863895</v>
      </c>
      <c r="E230">
        <f t="shared" si="116"/>
        <v>2.4997778607390457</v>
      </c>
      <c r="F230">
        <f t="shared" si="117"/>
        <v>0.62661048495803084</v>
      </c>
      <c r="G230">
        <f t="shared" si="118"/>
        <v>3.3062655199601134</v>
      </c>
      <c r="H230">
        <f t="shared" si="119"/>
        <v>1.3226237306472639</v>
      </c>
      <c r="I230">
        <f t="shared" si="120"/>
        <v>-9.5887280447366354</v>
      </c>
      <c r="J230">
        <f t="shared" si="121"/>
        <v>5.4995556227863887</v>
      </c>
      <c r="K230">
        <f t="shared" si="135"/>
        <v>11.053905082098373</v>
      </c>
      <c r="L230">
        <f t="shared" si="122"/>
        <v>1.5002221392609543</v>
      </c>
      <c r="M230">
        <f t="shared" si="123"/>
        <v>-12.627942136135633</v>
      </c>
      <c r="N230">
        <f t="shared" si="124"/>
        <v>2.6464226879267136</v>
      </c>
      <c r="O230">
        <f t="shared" si="136"/>
        <v>-4.9989886101064002E-2</v>
      </c>
      <c r="P230">
        <f t="shared" si="137"/>
        <v>30.646581786810039</v>
      </c>
      <c r="Q230">
        <f t="shared" si="132"/>
        <v>82.065979299787159</v>
      </c>
      <c r="R230">
        <f t="shared" si="138"/>
        <v>7.0057516175052124</v>
      </c>
      <c r="S230" t="str">
        <f t="shared" si="139"/>
        <v/>
      </c>
      <c r="T230">
        <f t="shared" si="133"/>
        <v>-0.57354381072525662</v>
      </c>
      <c r="U230" t="str">
        <f t="shared" si="125"/>
        <v/>
      </c>
      <c r="V230" t="str">
        <f t="shared" si="126"/>
        <v/>
      </c>
      <c r="W230">
        <f t="shared" si="127"/>
        <v>0.29367059800037809</v>
      </c>
      <c r="AL230">
        <f t="shared" si="128"/>
        <v>11.249666346973989</v>
      </c>
      <c r="AM230">
        <f t="shared" si="129"/>
        <v>4.6274200867851567</v>
      </c>
    </row>
    <row r="231" spans="1:39">
      <c r="A231">
        <f t="shared" si="130"/>
        <v>0</v>
      </c>
      <c r="B231">
        <f t="shared" si="134"/>
        <v>224</v>
      </c>
      <c r="C231">
        <f t="shared" si="131"/>
        <v>7.0371675440411101</v>
      </c>
      <c r="D231">
        <f t="shared" si="115"/>
        <v>5.5805869412539719</v>
      </c>
      <c r="E231">
        <f t="shared" si="116"/>
        <v>2.54206274515714</v>
      </c>
      <c r="F231">
        <f t="shared" si="117"/>
        <v>0.31923488088933016</v>
      </c>
      <c r="G231">
        <f t="shared" si="118"/>
        <v>3.4803233905728166</v>
      </c>
      <c r="H231">
        <f t="shared" si="119"/>
        <v>1.3690942118573384</v>
      </c>
      <c r="I231">
        <f t="shared" si="120"/>
        <v>-9.9762539863399109</v>
      </c>
      <c r="J231">
        <f t="shared" si="121"/>
        <v>5.580586941253971</v>
      </c>
      <c r="K231">
        <f t="shared" si="135"/>
        <v>11.431036445084816</v>
      </c>
      <c r="L231">
        <f t="shared" si="122"/>
        <v>1.4579372548428597</v>
      </c>
      <c r="M231">
        <f t="shared" si="123"/>
        <v>-12.02499118557218</v>
      </c>
      <c r="N231">
        <f t="shared" si="124"/>
        <v>2.5078369799967928</v>
      </c>
      <c r="O231">
        <f t="shared" si="136"/>
        <v>-4.2388944152110655E-2</v>
      </c>
      <c r="P231">
        <f t="shared" si="137"/>
        <v>35.489651694391377</v>
      </c>
      <c r="Q231">
        <f t="shared" si="132"/>
        <v>82.413247969781153</v>
      </c>
      <c r="R231">
        <f t="shared" si="138"/>
        <v>7.0371675440411101</v>
      </c>
      <c r="S231" t="str">
        <f t="shared" si="139"/>
        <v/>
      </c>
      <c r="T231">
        <f t="shared" si="133"/>
        <v>-0.55938701529604673</v>
      </c>
      <c r="U231" t="str">
        <f t="shared" si="125"/>
        <v/>
      </c>
      <c r="V231" t="str">
        <f t="shared" si="126"/>
        <v/>
      </c>
      <c r="W231">
        <f t="shared" si="127"/>
        <v>0.25359505011491335</v>
      </c>
      <c r="AL231">
        <f t="shared" si="128"/>
        <v>11.297319488051667</v>
      </c>
      <c r="AM231">
        <f t="shared" si="129"/>
        <v>5.1325123000406689</v>
      </c>
    </row>
    <row r="232" spans="1:39">
      <c r="A232">
        <f t="shared" si="130"/>
        <v>0</v>
      </c>
      <c r="B232">
        <f t="shared" si="134"/>
        <v>225</v>
      </c>
      <c r="C232">
        <f t="shared" si="131"/>
        <v>7.0685834705770079</v>
      </c>
      <c r="D232">
        <f t="shared" si="115"/>
        <v>5.6568542494923175</v>
      </c>
      <c r="E232">
        <f t="shared" si="116"/>
        <v>2.5857864376268669</v>
      </c>
      <c r="F232">
        <f t="shared" si="117"/>
        <v>2.7844794045531762E-13</v>
      </c>
      <c r="G232">
        <f t="shared" si="118"/>
        <v>3.6568542494922278</v>
      </c>
      <c r="H232">
        <f t="shared" si="119"/>
        <v>1.414213562373057</v>
      </c>
      <c r="I232">
        <f t="shared" si="120"/>
        <v>-10.343145750507315</v>
      </c>
      <c r="J232">
        <f t="shared" si="121"/>
        <v>5.6568542494923175</v>
      </c>
      <c r="K232">
        <f t="shared" si="135"/>
        <v>11.789006065662907</v>
      </c>
      <c r="L232">
        <f t="shared" si="122"/>
        <v>1.4142135623731331</v>
      </c>
      <c r="M232">
        <f t="shared" si="123"/>
        <v>-11.313708498985417</v>
      </c>
      <c r="N232">
        <f t="shared" si="124"/>
        <v>2.3431457505077722</v>
      </c>
      <c r="O232">
        <f t="shared" si="136"/>
        <v>-3.5936651988075961E-2</v>
      </c>
      <c r="P232">
        <f t="shared" si="137"/>
        <v>41.203681907022641</v>
      </c>
      <c r="Q232">
        <f t="shared" si="132"/>
        <v>82.772364570969103</v>
      </c>
      <c r="R232">
        <f t="shared" si="138"/>
        <v>7.0685834705770079</v>
      </c>
      <c r="S232" t="str">
        <f t="shared" si="139"/>
        <v/>
      </c>
      <c r="T232">
        <f t="shared" si="133"/>
        <v>-0.54691816067803722</v>
      </c>
      <c r="U232" t="str">
        <f t="shared" si="125"/>
        <v/>
      </c>
      <c r="V232" t="str">
        <f t="shared" si="126"/>
        <v/>
      </c>
      <c r="W232">
        <f t="shared" si="127"/>
        <v>0.2184270818396466</v>
      </c>
      <c r="AL232">
        <f t="shared" si="128"/>
        <v>11.313708498984763</v>
      </c>
      <c r="AM232">
        <f t="shared" si="129"/>
        <v>5.6568542494919232</v>
      </c>
    </row>
    <row r="233" spans="1:39">
      <c r="A233">
        <f t="shared" si="130"/>
        <v>0</v>
      </c>
      <c r="B233">
        <f t="shared" ref="B233:B239" si="140">B232+1</f>
        <v>226</v>
      </c>
      <c r="C233">
        <f t="shared" si="131"/>
        <v>7.0999993971129056</v>
      </c>
      <c r="D233">
        <f t="shared" ref="D233:D239" si="141">alpha*(gama*COS(C233)-COS(beta*C233))</f>
        <v>5.7275389255467042</v>
      </c>
      <c r="E233">
        <f t="shared" ref="E233:E239" si="142">(alpha-beta*COS(C233))</f>
        <v>2.6309057881425835</v>
      </c>
      <c r="F233">
        <f t="shared" ref="F233:F239" si="143">beta*E233*COS(pol*C233)</f>
        <v>-0.33039188254001634</v>
      </c>
      <c r="G233">
        <f t="shared" ref="G233:G239" si="144">gama*E233*SIN(pol_2*C233)</f>
        <v>3.8356955625145943</v>
      </c>
      <c r="H233">
        <f t="shared" ref="H233:H239" si="145">beta*SIN(C233)</f>
        <v>1.457937254842786</v>
      </c>
      <c r="I233">
        <f t="shared" ref="I233:I239" si="146">beta*H233*COS(pol*C233)-beta*E233*pol*SIN(pol*C233)</f>
        <v>-10.685946461517101</v>
      </c>
      <c r="J233">
        <f t="shared" ref="J233:J239" si="147">gama*H233*SIN(pol_2*C233)+gama*E233*pol_2*COS(pol_2*C233)</f>
        <v>5.7275389255467051</v>
      </c>
      <c r="K233">
        <f t="shared" ref="K233:K239" si="148">SQRT(I233^2+J233^2)</f>
        <v>12.124114562394343</v>
      </c>
      <c r="L233">
        <f t="shared" ref="L233:L239" si="149">beta*COS(C233)</f>
        <v>1.3690942118574168</v>
      </c>
      <c r="M233">
        <f t="shared" ref="M233:M239" si="150">beta*(L233*COS(pol*C233)-2*pol*H233*SIN(pol*C233)-pol^2*E233*COS(pol*C233))</f>
        <v>-10.490847533169561</v>
      </c>
      <c r="N233">
        <f t="shared" ref="N233:N239" si="151">gama*(L233*SIN(pol_2*C233)+2*pol_2*H233*COS(pol_2*C233)-pol_2^2*E233*SIN(pol_2*C233))</f>
        <v>2.152464808055055</v>
      </c>
      <c r="O233">
        <f t="shared" ref="O233:O239" si="152">(N233*I233-M233*J233)/I233^3</f>
        <v>-3.0392504576459017E-2</v>
      </c>
      <c r="P233">
        <f t="shared" ref="P233:P239" si="153">IF(I233&lt;&gt;0,(1+(J233/I233)^2)^1.5/ABS(O233),"")</f>
        <v>48.055668338807088</v>
      </c>
      <c r="Q233">
        <f t="shared" ref="Q233:Q239" si="154">Q232+dt*K232</f>
        <v>83.142727119459224</v>
      </c>
      <c r="R233">
        <f t="shared" ref="R233:R239" si="155">C233</f>
        <v>7.0999993971129056</v>
      </c>
      <c r="S233" t="str">
        <f t="shared" ref="S233:S239" si="156">IF(scurrent&gt;Q232,(IF(scurrent&lt;Q233,(scurrent-Q232)*(R233-R232)/(Q233-Q232)+R232,"")),"")</f>
        <v/>
      </c>
      <c r="T233">
        <f t="shared" ref="T233:T239" si="157">J233/I233</f>
        <v>-0.53598798629331301</v>
      </c>
      <c r="U233" t="str">
        <f t="shared" ref="U233:U239" si="158">IF(S233&lt;&gt;"",T232+(scurrent-Q232)*(T233-T232)/(Q233-Q232),"")</f>
        <v/>
      </c>
      <c r="V233" t="str">
        <f t="shared" ref="V233:V239" si="159">IF(v0*($M$2-deltat)&lt;Q233,IF(v0*($M$2-deltat)&gt;Q232,R232,""),"")</f>
        <v/>
      </c>
      <c r="W233">
        <f t="shared" ref="W233:W239" si="160">v0^2/P233</f>
        <v>0.18728279745372098</v>
      </c>
    </row>
    <row r="234" spans="1:39">
      <c r="A234">
        <f t="shared" si="130"/>
        <v>0</v>
      </c>
      <c r="B234">
        <f t="shared" si="140"/>
        <v>227</v>
      </c>
      <c r="C234">
        <f t="shared" si="131"/>
        <v>7.1314153236488034</v>
      </c>
      <c r="D234">
        <f t="shared" si="141"/>
        <v>5.7918278568463792</v>
      </c>
      <c r="E234">
        <f t="shared" si="142"/>
        <v>2.6773762693526555</v>
      </c>
      <c r="F234">
        <f t="shared" si="143"/>
        <v>-0.67112845061231396</v>
      </c>
      <c r="G234">
        <f t="shared" si="144"/>
        <v>4.0166591544145627</v>
      </c>
      <c r="H234">
        <f t="shared" si="145"/>
        <v>1.500222139260883</v>
      </c>
      <c r="I234">
        <f t="shared" si="146"/>
        <v>-11.001112814657683</v>
      </c>
      <c r="J234">
        <f t="shared" si="147"/>
        <v>5.7918278568463801</v>
      </c>
      <c r="K234">
        <f t="shared" si="148"/>
        <v>12.432608458572449</v>
      </c>
      <c r="L234">
        <f t="shared" si="149"/>
        <v>1.3226237306473447</v>
      </c>
      <c r="M234">
        <f t="shared" si="150"/>
        <v>-9.554163132237937</v>
      </c>
      <c r="N234">
        <f t="shared" si="151"/>
        <v>1.9360290534723452</v>
      </c>
      <c r="O234">
        <f t="shared" si="152"/>
        <v>-2.5565188581330979E-2</v>
      </c>
      <c r="P234">
        <f t="shared" si="153"/>
        <v>56.458315216188687</v>
      </c>
      <c r="Q234">
        <f t="shared" si="154"/>
        <v>83.523617411864208</v>
      </c>
      <c r="R234">
        <f t="shared" si="155"/>
        <v>7.1314153236488034</v>
      </c>
      <c r="S234" t="str">
        <f t="shared" si="156"/>
        <v/>
      </c>
      <c r="T234">
        <f t="shared" si="157"/>
        <v>-0.52647654418464407</v>
      </c>
      <c r="U234" t="str">
        <f t="shared" si="158"/>
        <v/>
      </c>
      <c r="V234" t="str">
        <f t="shared" si="159"/>
        <v/>
      </c>
      <c r="W234">
        <f t="shared" si="160"/>
        <v>0.15940964524955159</v>
      </c>
    </row>
    <row r="235" spans="1:39">
      <c r="A235">
        <f t="shared" si="130"/>
        <v>0</v>
      </c>
      <c r="B235">
        <f t="shared" si="140"/>
        <v>228</v>
      </c>
      <c r="C235">
        <f t="shared" si="131"/>
        <v>7.1628312501847011</v>
      </c>
      <c r="D235">
        <f t="shared" si="141"/>
        <v>5.8489171763323693</v>
      </c>
      <c r="E235">
        <f t="shared" si="142"/>
        <v>2.7251520205025783</v>
      </c>
      <c r="F235">
        <f t="shared" si="143"/>
        <v>-1.0212851360951396</v>
      </c>
      <c r="G235">
        <f t="shared" si="144"/>
        <v>4.1995314407487756</v>
      </c>
      <c r="H235">
        <f t="shared" si="145"/>
        <v>1.5410264855515434</v>
      </c>
      <c r="I235">
        <f t="shared" si="146"/>
        <v>-11.285047481496914</v>
      </c>
      <c r="J235">
        <f t="shared" si="147"/>
        <v>5.8489171763323693</v>
      </c>
      <c r="K235">
        <f t="shared" si="148"/>
        <v>12.710709216846858</v>
      </c>
      <c r="L235">
        <f t="shared" si="149"/>
        <v>1.2748479794974217</v>
      </c>
      <c r="M235">
        <f t="shared" si="150"/>
        <v>-8.5024701945499466</v>
      </c>
      <c r="N235">
        <f t="shared" si="151"/>
        <v>1.6941920636234178</v>
      </c>
      <c r="O235">
        <f t="shared" si="152"/>
        <v>-2.1299542198727449E-2</v>
      </c>
      <c r="P235">
        <f t="shared" si="153"/>
        <v>67.08553835189619</v>
      </c>
      <c r="Q235">
        <f t="shared" si="154"/>
        <v>83.914199325848301</v>
      </c>
      <c r="R235">
        <f t="shared" si="155"/>
        <v>7.1628312501847011</v>
      </c>
      <c r="S235" t="str">
        <f t="shared" si="156"/>
        <v/>
      </c>
      <c r="T235">
        <f t="shared" si="157"/>
        <v>-0.51828910652988547</v>
      </c>
      <c r="U235" t="str">
        <f t="shared" si="158"/>
        <v/>
      </c>
      <c r="V235" t="str">
        <f t="shared" si="159"/>
        <v/>
      </c>
      <c r="W235">
        <f t="shared" si="160"/>
        <v>0.13415708096118473</v>
      </c>
    </row>
    <row r="236" spans="1:39">
      <c r="A236">
        <f t="shared" si="130"/>
        <v>0</v>
      </c>
      <c r="B236">
        <f t="shared" si="140"/>
        <v>229</v>
      </c>
      <c r="C236">
        <f t="shared" si="131"/>
        <v>7.1942471767205989</v>
      </c>
      <c r="D236">
        <f t="shared" si="141"/>
        <v>5.8980159778831922</v>
      </c>
      <c r="E236">
        <f t="shared" si="142"/>
        <v>2.7741858926940033</v>
      </c>
      <c r="F236">
        <f t="shared" si="143"/>
        <v>-1.3798239532565102</v>
      </c>
      <c r="G236">
        <f t="shared" si="144"/>
        <v>4.3840737767480977</v>
      </c>
      <c r="H236">
        <f t="shared" si="145"/>
        <v>1.5803100247513469</v>
      </c>
      <c r="I236">
        <f t="shared" si="146"/>
        <v>-11.534133209497829</v>
      </c>
      <c r="J236">
        <f t="shared" si="147"/>
        <v>5.8980159778831922</v>
      </c>
      <c r="K236">
        <f t="shared" si="148"/>
        <v>12.954644779761665</v>
      </c>
      <c r="L236">
        <f t="shared" si="149"/>
        <v>1.2258141073059967</v>
      </c>
      <c r="M236">
        <f t="shared" si="150"/>
        <v>-7.3356927657314319</v>
      </c>
      <c r="N236">
        <f t="shared" si="151"/>
        <v>1.4274251900237722</v>
      </c>
      <c r="O236">
        <f t="shared" si="152"/>
        <v>-1.746670686864522E-2</v>
      </c>
      <c r="P236">
        <f t="shared" si="153"/>
        <v>81.116762068050534</v>
      </c>
      <c r="Q236">
        <f t="shared" si="154"/>
        <v>84.313518032823922</v>
      </c>
      <c r="R236">
        <f t="shared" si="155"/>
        <v>7.1942471767205989</v>
      </c>
      <c r="S236" t="str">
        <f t="shared" si="156"/>
        <v/>
      </c>
      <c r="T236">
        <f t="shared" si="157"/>
        <v>-0.51135320450664179</v>
      </c>
      <c r="U236" t="str">
        <f t="shared" si="158"/>
        <v/>
      </c>
      <c r="V236" t="str">
        <f t="shared" si="159"/>
        <v/>
      </c>
      <c r="W236">
        <f t="shared" si="160"/>
        <v>0.11095117421538243</v>
      </c>
    </row>
    <row r="237" spans="1:39">
      <c r="A237">
        <f t="shared" si="130"/>
        <v>0</v>
      </c>
      <c r="B237">
        <f t="shared" si="140"/>
        <v>230</v>
      </c>
      <c r="C237">
        <f t="shared" si="131"/>
        <v>7.2256631032564966</v>
      </c>
      <c r="D237">
        <f t="shared" si="141"/>
        <v>5.9383499958395429</v>
      </c>
      <c r="E237">
        <f t="shared" si="142"/>
        <v>2.8244294954150089</v>
      </c>
      <c r="F237">
        <f t="shared" si="143"/>
        <v>-1.7455934269938918</v>
      </c>
      <c r="G237">
        <f t="shared" si="144"/>
        <v>4.5700229224091071</v>
      </c>
      <c r="H237">
        <f t="shared" si="145"/>
        <v>1.618033988749862</v>
      </c>
      <c r="I237">
        <f t="shared" si="146"/>
        <v>-11.74476830572271</v>
      </c>
      <c r="J237">
        <f t="shared" si="147"/>
        <v>5.9383499958395429</v>
      </c>
      <c r="K237">
        <f t="shared" si="148"/>
        <v>13.160683235614943</v>
      </c>
      <c r="L237">
        <f t="shared" si="149"/>
        <v>1.1755705045849913</v>
      </c>
      <c r="M237">
        <f t="shared" si="150"/>
        <v>-6.0549029687306835</v>
      </c>
      <c r="N237">
        <f t="shared" si="151"/>
        <v>1.1363161753619178</v>
      </c>
      <c r="O237">
        <f t="shared" si="152"/>
        <v>-1.3956424492296249E-2</v>
      </c>
      <c r="P237">
        <f t="shared" si="153"/>
        <v>100.81560886654536</v>
      </c>
      <c r="Q237">
        <f t="shared" si="154"/>
        <v>84.720500201523564</v>
      </c>
      <c r="R237">
        <f t="shared" si="155"/>
        <v>7.2256631032564966</v>
      </c>
      <c r="S237" t="str">
        <f t="shared" si="156"/>
        <v/>
      </c>
      <c r="T237">
        <f t="shared" si="157"/>
        <v>-0.50561661509712763</v>
      </c>
      <c r="U237" t="str">
        <f t="shared" si="158"/>
        <v/>
      </c>
      <c r="V237" t="str">
        <f t="shared" si="159"/>
        <v/>
      </c>
      <c r="W237">
        <f t="shared" si="160"/>
        <v>8.9271890545379221E-2</v>
      </c>
    </row>
    <row r="238" spans="1:39">
      <c r="A238">
        <f t="shared" si="130"/>
        <v>0</v>
      </c>
      <c r="B238">
        <f t="shared" si="140"/>
        <v>231</v>
      </c>
      <c r="C238">
        <f t="shared" si="131"/>
        <v>7.2570790297923944</v>
      </c>
      <c r="D238">
        <f t="shared" si="141"/>
        <v>5.9691652335557341</v>
      </c>
      <c r="E238">
        <f t="shared" si="142"/>
        <v>2.8758332442956922</v>
      </c>
      <c r="F238">
        <f t="shared" si="143"/>
        <v>-2.1173296533038566</v>
      </c>
      <c r="G238">
        <f t="shared" si="144"/>
        <v>4.7570916224198241</v>
      </c>
      <c r="H238">
        <f t="shared" si="145"/>
        <v>1.6541611485490921</v>
      </c>
      <c r="I238">
        <f t="shared" si="146"/>
        <v>-11.913403177283511</v>
      </c>
      <c r="J238">
        <f t="shared" si="147"/>
        <v>5.9691652335557333</v>
      </c>
      <c r="K238">
        <f t="shared" si="148"/>
        <v>13.325168248468735</v>
      </c>
      <c r="L238">
        <f t="shared" si="149"/>
        <v>1.1241667557043076</v>
      </c>
      <c r="M238">
        <f t="shared" si="150"/>
        <v>-4.6623492732847858</v>
      </c>
      <c r="N238">
        <f t="shared" si="151"/>
        <v>0.82156729290980746</v>
      </c>
      <c r="O238">
        <f t="shared" si="152"/>
        <v>-1.0670709733115371E-2</v>
      </c>
      <c r="P238">
        <f t="shared" si="153"/>
        <v>131.13459487451223</v>
      </c>
      <c r="Q238">
        <f t="shared" si="154"/>
        <v>85.133955259215867</v>
      </c>
      <c r="R238">
        <f t="shared" si="155"/>
        <v>7.2570790297923944</v>
      </c>
      <c r="S238" t="str">
        <f t="shared" si="156"/>
        <v/>
      </c>
      <c r="T238">
        <f t="shared" si="157"/>
        <v>-0.50104618678042756</v>
      </c>
      <c r="U238" t="str">
        <f t="shared" si="158"/>
        <v/>
      </c>
      <c r="V238" t="str">
        <f t="shared" si="159"/>
        <v/>
      </c>
      <c r="W238">
        <f t="shared" si="160"/>
        <v>6.8631774922646827E-2</v>
      </c>
    </row>
    <row r="239" spans="1:39">
      <c r="A239">
        <f t="shared" si="130"/>
        <v>0</v>
      </c>
      <c r="B239">
        <f t="shared" si="140"/>
        <v>232</v>
      </c>
      <c r="C239">
        <f t="shared" si="131"/>
        <v>7.2884949563282921</v>
      </c>
      <c r="D239">
        <f t="shared" si="141"/>
        <v>5.9897315260922497</v>
      </c>
      <c r="E239">
        <f t="shared" si="142"/>
        <v>2.9283464100419589</v>
      </c>
      <c r="F239">
        <f t="shared" si="143"/>
        <v>-2.4936585198492796</v>
      </c>
      <c r="G239">
        <f t="shared" si="144"/>
        <v>4.9449692990839127</v>
      </c>
      <c r="H239">
        <f t="shared" si="145"/>
        <v>1.688655851004</v>
      </c>
      <c r="I239">
        <f t="shared" si="146"/>
        <v>-12.036577587066366</v>
      </c>
      <c r="J239">
        <f t="shared" si="147"/>
        <v>5.9897315260922497</v>
      </c>
      <c r="K239">
        <f t="shared" si="148"/>
        <v>13.444555915467488</v>
      </c>
      <c r="L239">
        <f t="shared" si="149"/>
        <v>1.0716535899580408</v>
      </c>
      <c r="M239">
        <f t="shared" si="150"/>
        <v>-3.1614737036216756</v>
      </c>
      <c r="N239">
        <f t="shared" si="151"/>
        <v>0.48399301571234865</v>
      </c>
      <c r="O239">
        <f t="shared" si="152"/>
        <v>-7.5182849692837055E-3</v>
      </c>
      <c r="P239">
        <f t="shared" si="153"/>
        <v>185.35808897760941</v>
      </c>
      <c r="Q239">
        <f t="shared" si="154"/>
        <v>85.552577765988246</v>
      </c>
      <c r="R239">
        <f t="shared" si="155"/>
        <v>7.2884949563282921</v>
      </c>
      <c r="S239" t="str">
        <f t="shared" si="156"/>
        <v/>
      </c>
      <c r="T239">
        <f t="shared" si="157"/>
        <v>-0.49762745953038851</v>
      </c>
      <c r="U239" t="str">
        <f t="shared" si="158"/>
        <v/>
      </c>
      <c r="V239" t="str">
        <f t="shared" si="159"/>
        <v/>
      </c>
      <c r="W239">
        <f t="shared" si="160"/>
        <v>4.8554665456694297E-2</v>
      </c>
    </row>
    <row r="240" spans="1:39">
      <c r="Q240" t="s">
        <v>142</v>
      </c>
    </row>
    <row r="241" spans="1:25">
      <c r="Q241">
        <f>INDEX(A1:V239,207,17)</f>
        <v>77.278462076697764</v>
      </c>
      <c r="Y241">
        <f>SUM(A8:A239)</f>
        <v>1</v>
      </c>
    </row>
    <row r="245" spans="1:25">
      <c r="A245">
        <f>SUM(A8:A244)</f>
        <v>1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croll Bar 1">
              <controlPr defaultSize="0" autoPict="0">
                <anchor moveWithCells="1">
                  <from>
                    <xdr:col>7</xdr:col>
                    <xdr:colOff>9525</xdr:colOff>
                    <xdr:row>0</xdr:row>
                    <xdr:rowOff>38100</xdr:rowOff>
                  </from>
                  <to>
                    <xdr:col>10</xdr:col>
                    <xdr:colOff>123825</xdr:colOff>
                    <xdr:row>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4" name="Scroll Bar 195">
              <controlPr defaultSize="0" autoPict="0">
                <anchor moveWithCells="1">
                  <from>
                    <xdr:col>11</xdr:col>
                    <xdr:colOff>0</xdr:colOff>
                    <xdr:row>0</xdr:row>
                    <xdr:rowOff>38100</xdr:rowOff>
                  </from>
                  <to>
                    <xdr:col>13</xdr:col>
                    <xdr:colOff>342900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U236"/>
  <sheetViews>
    <sheetView topLeftCell="D1" zoomScaleNormal="100" workbookViewId="0">
      <selection activeCell="O3" sqref="O3"/>
    </sheetView>
  </sheetViews>
  <sheetFormatPr defaultRowHeight="15"/>
  <sheetData>
    <row r="1" spans="1:21">
      <c r="A1" t="s">
        <v>6</v>
      </c>
      <c r="J1" t="s">
        <v>147</v>
      </c>
      <c r="O1">
        <v>0</v>
      </c>
      <c r="U1" t="s">
        <v>146</v>
      </c>
    </row>
    <row r="2" spans="1:21">
      <c r="A2" t="s">
        <v>5</v>
      </c>
      <c r="B2" t="s">
        <v>7</v>
      </c>
    </row>
    <row r="3" spans="1:21">
      <c r="A3">
        <f>IF(calculations!C7&lt;currentF,alpha*(3*COS(calculations!C7)-COS(3*calculations!C7)),alpha*(3*COS(currentF)-COS(3*currentF)))</f>
        <v>8</v>
      </c>
      <c r="B3">
        <f>IF(calculations!C7&lt;currentF,4*alpha*(SIN(calculations!C7))^3,4*alpha*(SIN(currentF)^3))</f>
        <v>0</v>
      </c>
    </row>
    <row r="4" spans="1:21">
      <c r="A4">
        <f>IF(calculations!C8&lt;currentF,alpha*(3*COS(calculations!C8)-COS(3*calculations!C8)),alpha*(3*COS(currentF)-COS(3*currentF)))</f>
        <v>8.0118308659764583</v>
      </c>
      <c r="B4">
        <f>IF(calculations!C8&lt;currentF,4*alpha*(SIN(calculations!C8))^3,4*alpha*(SIN(currentF)^3))</f>
        <v>4.9585566348225212E-4</v>
      </c>
      <c r="L4">
        <f>1</f>
        <v>1</v>
      </c>
      <c r="M4">
        <v>4</v>
      </c>
      <c r="N4">
        <v>0</v>
      </c>
      <c r="S4">
        <f>xcurrenta</f>
        <v>11.974350877363804</v>
      </c>
      <c r="T4">
        <f>ycurrenta</f>
        <v>-0.37686711168359627</v>
      </c>
    </row>
    <row r="5" spans="1:21">
      <c r="A5">
        <f>IF(calculations!C9&lt;currentF,alpha*(3*COS(calculations!C9)-COS(3*calculations!C9)),alpha*(3*COS(currentF)-COS(3*currentF)))</f>
        <v>8.0471717382245025</v>
      </c>
      <c r="B5">
        <f>IF(calculations!C9&lt;currentF,4*alpha*(SIN(calculations!C9))^3,4*alpha*(SIN(currentF)^3))</f>
        <v>3.9609760088619907E-3</v>
      </c>
      <c r="L5">
        <f>L4+1</f>
        <v>2</v>
      </c>
      <c r="M5">
        <f>IF(calculations!C8&lt;currentfa,calculations!F8,xcurrenta)</f>
        <v>3.9940767774885493</v>
      </c>
      <c r="N5">
        <f>IF(calculations!C8&lt;currentfa,calculations!G8,ycurrenta)</f>
        <v>0.12570503356639959</v>
      </c>
      <c r="S5">
        <f>xcurrenta</f>
        <v>11.974350877363804</v>
      </c>
      <c r="T5">
        <f>ycurrenta</f>
        <v>-0.37686711168359627</v>
      </c>
    </row>
    <row r="6" spans="1:21">
      <c r="A6">
        <f>IF(calculations!C10&lt;currentF,alpha*(3*COS(calculations!C10)-COS(3*calculations!C10)),alpha*(3*COS(currentF)-COS(3*currentF)))</f>
        <v>8.1055688325291868</v>
      </c>
      <c r="B6">
        <f>IF(calculations!C10&lt;currentF,4*alpha*(SIN(calculations!C10))^3,4*alpha*(SIN(currentF)^3))</f>
        <v>1.3335335665254817E-2</v>
      </c>
      <c r="L6">
        <f t="shared" ref="L6:L69" si="0">L5+1</f>
        <v>3</v>
      </c>
      <c r="M6">
        <f>IF(calculations!C9&lt;currentfa,calculations!F9,xcurrenta)</f>
        <v>3.9762896522019022</v>
      </c>
      <c r="N6">
        <f>IF(calculations!C9&lt;currentfa,calculations!G9,ycurrenta)</f>
        <v>0.25165768910589853</v>
      </c>
    </row>
    <row r="7" spans="1:21">
      <c r="A7">
        <f>IF(calculations!C11&lt;currentF,alpha*(3*COS(calculations!C11)-COS(3*calculations!C11)),alpha*(3*COS(currentF)-COS(3*currentF)))</f>
        <v>8.1862704722207287</v>
      </c>
      <c r="B7">
        <f>IF(calculations!C11&lt;currentF,4*alpha*(SIN(calculations!C11))^3,4*alpha*(SIN(currentF)^3))</f>
        <v>3.1500592032939118E-2</v>
      </c>
      <c r="L7">
        <f t="shared" si="0"/>
        <v>4</v>
      </c>
      <c r="M7">
        <f>IF(calculations!C10&lt;currentfa,calculations!F10,xcurrenta)</f>
        <v>3.9465867052694636</v>
      </c>
      <c r="N7">
        <f>IF(calculations!C10&lt;currentfa,calculations!G10,ycurrenta)</f>
        <v>0.37810387737666534</v>
      </c>
    </row>
    <row r="8" spans="1:21">
      <c r="A8">
        <f>IF(calculations!C12&lt;currentF,alpha*(3*COS(calculations!C12)-COS(3*calculations!C12)),alpha*(3*COS(currentF)-COS(3*currentF)))</f>
        <v>8.2882339903881821</v>
      </c>
      <c r="B8">
        <f>IF(calculations!C12&lt;currentF,4*alpha*(SIN(calculations!C12))^3,4*alpha*(SIN(currentF)^3))</f>
        <v>6.1251581524583258E-2</v>
      </c>
      <c r="L8">
        <f t="shared" si="0"/>
        <v>5</v>
      </c>
      <c r="M8">
        <f>IF(calculations!C11&lt;currentfa,calculations!F11,xcurrenta)</f>
        <v>3.9048829146235895</v>
      </c>
      <c r="N8">
        <f>IF(calculations!C11&lt;currentfa,calculations!G11,ycurrenta)</f>
        <v>0.50528609418472437</v>
      </c>
    </row>
    <row r="9" spans="1:21">
      <c r="A9">
        <f>IF(calculations!C13&lt;currentF,alpha*(3*COS(calculations!C13)-COS(3*calculations!C13)),alpha*(3*COS(currentF)-COS(3*currentF)))</f>
        <v>8.410135306736203</v>
      </c>
      <c r="B9">
        <f>IF(calculations!C13&lt;currentF,4*alpha*(SIN(calculations!C13))^3,4*alpha*(SIN(currentF)^3))</f>
        <v>0.10526859511270904</v>
      </c>
      <c r="L9">
        <f t="shared" si="0"/>
        <v>6</v>
      </c>
      <c r="M9">
        <f>IF(calculations!C12&lt;currentfa,calculations!F12,xcurrenta)</f>
        <v>3.8510624007942171</v>
      </c>
      <c r="N9">
        <f>IF(calculations!C12&lt;currentfa,calculations!G12,ycurrenta)</f>
        <v>0.63344173157195205</v>
      </c>
    </row>
    <row r="10" spans="1:21">
      <c r="A10">
        <f>IF(calculations!C14&lt;currentF,alpha*(3*COS(calculations!C14)-COS(3*calculations!C14)),alpha*(3*COS(currentF)-COS(3*currentF)))</f>
        <v>8.5503810937622085</v>
      </c>
      <c r="B10">
        <f>IF(calculations!C14&lt;currentF,4*alpha*(SIN(calculations!C14))^3,4*alpha*(SIN(currentF)^3))</f>
        <v>0.16609068214660455</v>
      </c>
      <c r="L10">
        <f t="shared" si="0"/>
        <v>7</v>
      </c>
      <c r="M10">
        <f>IF(calculations!C13&lt;currentfa,calculations!F13,xcurrenta)</f>
        <v>3.7849815346446034</v>
      </c>
      <c r="N10">
        <f>IF(calculations!C13&lt;currentfa,calculations!G13,ycurrenta)</f>
        <v>0.76280141131644086</v>
      </c>
    </row>
    <row r="11" spans="1:21">
      <c r="A11">
        <f>IF(calculations!C15&lt;currentF,alpha*(3*COS(calculations!C15)-COS(3*calculations!C15)),alpha*(3*COS(currentF)-COS(3*currentF)))</f>
        <v>8.7071234238579258</v>
      </c>
      <c r="B11">
        <f>IF(calculations!C15&lt;currentF,4*alpha*(SIN(calculations!C15))^3,4*alpha*(SIN(currentF)^3))</f>
        <v>0.24609022226350261</v>
      </c>
      <c r="L11">
        <f t="shared" si="0"/>
        <v>8</v>
      </c>
      <c r="M11">
        <f>IF(calculations!C14&lt;currentfa,calculations!F14,xcurrenta)</f>
        <v>3.7064728710992809</v>
      </c>
      <c r="N11">
        <f>IF(calculations!C14&lt;currentfa,calculations!G14,ycurrenta)</f>
        <v>0.89358734804219486</v>
      </c>
    </row>
    <row r="12" spans="1:21" ht="14.25" customHeight="1">
      <c r="A12">
        <f>IF(calculations!C16&lt;currentF,alpha*(3*COS(calculations!C16)-COS(3*calculations!C16)),alpha*(3*COS(currentF)-COS(3*currentF)))</f>
        <v>8.8782767668287086</v>
      </c>
      <c r="B12">
        <f>IF(calculations!C16&lt;currentF,4*alpha*(SIN(calculations!C16))^3,4*alpha*(SIN(currentF)^3))</f>
        <v>0.34744899394891277</v>
      </c>
      <c r="L12">
        <f t="shared" si="0"/>
        <v>9</v>
      </c>
      <c r="M12">
        <f>IF(calculations!C15&lt;currentfa,calculations!F15,xcurrenta)</f>
        <v>3.6153498632508234</v>
      </c>
      <c r="N12">
        <f>IF(calculations!C15&lt;currentfa,calculations!G15,ycurrenta)</f>
        <v>1.0260117491154075</v>
      </c>
    </row>
    <row r="13" spans="1:21">
      <c r="A13">
        <f>IF(calculations!C17&lt;currentF,alpha*(3*COS(calculations!C17)-COS(3*calculations!C17)),alpha*(3*COS(currentF)-COS(3*currentF)))</f>
        <v>9.0615371863719503</v>
      </c>
      <c r="B13">
        <f>IF(calculations!C17&lt;currentF,4*alpha*(SIN(calculations!C17))^3,4*alpha*(SIN(currentF)^3))</f>
        <v>0.472135954999579</v>
      </c>
      <c r="L13">
        <f t="shared" si="0"/>
        <v>10</v>
      </c>
      <c r="M13">
        <f>IF(calculations!C16&lt;currentfa,calculations!F16,xcurrenta)</f>
        <v>3.5114123020149313</v>
      </c>
      <c r="N13">
        <f>IF(calculations!C16&lt;currentfa,calculations!G16,ycurrenta)</f>
        <v>1.1602752583558407</v>
      </c>
    </row>
    <row r="14" spans="1:21">
      <c r="A14">
        <f>IF(calculations!C18&lt;currentF,alpha*(3*COS(calculations!C18)-COS(3*calculations!C18)),alpha*(3*COS(currentF)-COS(3*currentF)))</f>
        <v>9.2544035644492197</v>
      </c>
      <c r="B14">
        <f>IF(calculations!C18&lt;currentF,4*alpha*(SIN(calculations!C18))^3,4*alpha*(SIN(currentF)^3))</f>
        <v>0.62188693492772162</v>
      </c>
      <c r="L14">
        <f t="shared" si="0"/>
        <v>11</v>
      </c>
      <c r="M14">
        <f>IF(calculations!C17&lt;currentfa,calculations!F17,xcurrenta)</f>
        <v>3.3944524178243261</v>
      </c>
      <c r="N14">
        <f>IF(calculations!C17&lt;currentfa,calculations!G17,ycurrenta)</f>
        <v>1.2965654504146327</v>
      </c>
    </row>
    <row r="15" spans="1:21">
      <c r="A15">
        <f>IF(calculations!C19&lt;currentF,alpha*(3*COS(calculations!C19)-COS(3*calculations!C19)),alpha*(3*COS(currentF)-COS(3*currentF)))</f>
        <v>9.4542006643987264</v>
      </c>
      <c r="B15">
        <f>IF(calculations!C19&lt;currentF,4*alpha*(SIN(calculations!C19))^3,4*alpha*(SIN(currentF)^3))</f>
        <v>0.79818642235205672</v>
      </c>
      <c r="L15">
        <f t="shared" si="0"/>
        <v>12</v>
      </c>
      <c r="M15">
        <f>IF(calculations!C18&lt;currentfa,calculations!F18,xcurrenta)</f>
        <v>3.2642615727971207</v>
      </c>
      <c r="N15">
        <f>IF(calculations!C18&lt;currentfa,calculations!G18,ycurrenta)</f>
        <v>1.4350553824649512</v>
      </c>
    </row>
    <row r="16" spans="1:21">
      <c r="A16">
        <f>IF(calculations!C20&lt;currentF,alpha*(3*COS(calculations!C20)-COS(3*calculations!C20)),alpha*(3*COS(currentF)-COS(3*currentF)))</f>
        <v>9.6581038272266078</v>
      </c>
      <c r="B16">
        <f>IF(calculations!C20&lt;currentF,4*alpha*(SIN(calculations!C20))^3,4*alpha*(SIN(currentF)^3))</f>
        <v>1.0022516118004647</v>
      </c>
      <c r="L16">
        <f t="shared" si="0"/>
        <v>13</v>
      </c>
      <c r="M16">
        <f>IF(calculations!C19&lt;currentfa,calculations!F19,xcurrenta)</f>
        <v>3.1206374644646449</v>
      </c>
      <c r="N16">
        <f>IF(calculations!C19&lt;currentfa,calculations!G19,ycurrenta)</f>
        <v>1.5759022096200459</v>
      </c>
    </row>
    <row r="17" spans="1:14">
      <c r="A17">
        <f>IF(calculations!C21&lt;currentF,alpha*(3*COS(calculations!C21)-COS(3*calculations!C21)),alpha*(3*COS(currentF)-COS(3*currentF)))</f>
        <v>9.8631650809328146</v>
      </c>
      <c r="B17">
        <f>IF(calculations!C21&lt;currentF,4*alpha*(SIN(calculations!C21))^3,4*alpha*(SIN(currentF)^3))</f>
        <v>1.2350188542663465</v>
      </c>
      <c r="L17">
        <f t="shared" si="0"/>
        <v>14</v>
      </c>
      <c r="M17">
        <f>IF(calculations!C20&lt;currentfa,calculations!F20,xcurrenta)</f>
        <v>2.9633917555709655</v>
      </c>
      <c r="N17">
        <f>IF(calculations!C20&lt;currentfa,calculations!G20,ycurrenta)</f>
        <v>1.7192458702354216</v>
      </c>
    </row>
    <row r="18" spans="1:14">
      <c r="A18">
        <f>IF(calculations!C22&lt;currentF,alpha*(3*COS(calculations!C22)-COS(3*calculations!C22)),alpha*(3*COS(currentF)-COS(3*currentF)))</f>
        <v>10.066340430099491</v>
      </c>
      <c r="B18">
        <f>IF(calculations!C22&lt;currentF,4*alpha*(SIN(calculations!C22))^3,4*alpha*(SIN(currentF)^3))</f>
        <v>1.4971326344940097</v>
      </c>
      <c r="L18">
        <f t="shared" si="0"/>
        <v>15</v>
      </c>
      <c r="M18">
        <f>IF(calculations!C21&lt;currentfa,calculations!F21,xcurrenta)</f>
        <v>2.7923580387277696</v>
      </c>
      <c r="N18">
        <f>IF(calculations!C21&lt;currentfa,calculations!G21,ycurrenta)</f>
        <v>1.8652078469690021</v>
      </c>
    </row>
    <row r="19" spans="1:14">
      <c r="A19">
        <f>IF(calculations!C23&lt;currentF,alpha*(3*COS(calculations!C23)-COS(3*calculations!C23)),alpha*(3*COS(currentF)-COS(3*currentF)))</f>
        <v>10.26451808240911</v>
      </c>
      <c r="B19">
        <f>IF(calculations!C23&lt;currentF,4*alpha*(SIN(calculations!C23))^3,4*alpha*(SIN(currentF)^3))</f>
        <v>1.7889371755074965</v>
      </c>
      <c r="L19">
        <f t="shared" si="0"/>
        <v>16</v>
      </c>
      <c r="M19">
        <f>IF(calculations!C22&lt;currentfa,calculations!F22,xcurrenta)</f>
        <v>2.6074000398825889</v>
      </c>
      <c r="N19">
        <f>IF(calculations!C22&lt;currentfa,calculations!G22,ycurrenta)</f>
        <v>2.0138900091664791</v>
      </c>
    </row>
    <row r="20" spans="1:14">
      <c r="A20">
        <f>IF(calculations!C24&lt;currentF,alpha*(3*COS(calculations!C24)-COS(3*calculations!C24)),alpha*(3*COS(currentF)-COS(3*currentF)))</f>
        <v>10.454547360359836</v>
      </c>
      <c r="B20">
        <f>IF(calculations!C24&lt;currentF,4*alpha*(SIN(calculations!C24))^3,4*alpha*(SIN(currentF)^3))</f>
        <v>2.1104707475415299</v>
      </c>
      <c r="L20">
        <f t="shared" si="0"/>
        <v>17</v>
      </c>
      <c r="M20">
        <f>IF(calculations!C23&lt;currentfa,calculations!F23,xcurrenta)</f>
        <v>2.4084199606856198</v>
      </c>
      <c r="N20">
        <f>IF(calculations!C23&lt;currentfa,calculations!G23,ycurrenta)</f>
        <v>2.165373541809692</v>
      </c>
    </row>
    <row r="21" spans="1:14">
      <c r="A21">
        <f>IF(calculations!C25&lt;currentF,alpha*(3*COS(calculations!C25)-COS(3*calculations!C25)),alpha*(3*COS(currentF)-COS(3*currentF)))</f>
        <v>10.633268040281397</v>
      </c>
      <c r="B21">
        <f>IF(calculations!C25&lt;currentF,4*alpha*(SIN(calculations!C25))^3,4*alpha*(SIN(currentF)^3))</f>
        <v>2.4614627344900488</v>
      </c>
      <c r="L21">
        <f t="shared" si="0"/>
        <v>18</v>
      </c>
      <c r="M21">
        <f>IF(calculations!C24&lt;currentfa,calculations!F24,xcurrenta)</f>
        <v>2.1953668569620919</v>
      </c>
      <c r="N21">
        <f>IF(calculations!C24&lt;currentfa,calculations!G24,ycurrenta)</f>
        <v>2.3197179659152432</v>
      </c>
    </row>
    <row r="22" spans="1:14">
      <c r="A22">
        <f>IF(calculations!C26&lt;currentF,alpha*(3*COS(calculations!C26)-COS(3*calculations!C26)),alpha*(3*COS(currentF)-COS(3*currentF)))</f>
        <v>10.797539856880913</v>
      </c>
      <c r="B22">
        <f>IF(calculations!C26&lt;currentF,4*alpha*(SIN(calculations!C26))^3,4*alpha*(SIN(currentF)^3))</f>
        <v>2.8413334864705773</v>
      </c>
      <c r="L22">
        <f t="shared" si="0"/>
        <v>19</v>
      </c>
      <c r="M22">
        <f>IF(calculations!C25&lt;currentfa,calculations!F25,xcurrenta)</f>
        <v>1.9682449486451596</v>
      </c>
      <c r="N22">
        <f>IF(calculations!C25&lt;currentfa,calculations!G25,ycurrenta)</f>
        <v>2.4769602548999341</v>
      </c>
    </row>
    <row r="23" spans="1:14">
      <c r="A23">
        <f>IF(calculations!C27&lt;currentF,alpha*(3*COS(calculations!C27)-COS(3*calculations!C27)),alpha*(3*COS(currentF)-COS(3*currentF)))</f>
        <v>10.944271909999159</v>
      </c>
      <c r="B23">
        <f>IF(calculations!C27&lt;currentF,4*alpha*(SIN(calculations!C27))^3,4*alpha*(SIN(currentF)^3))</f>
        <v>3.2491969623290653</v>
      </c>
      <c r="L23">
        <f t="shared" si="0"/>
        <v>20</v>
      </c>
      <c r="M23">
        <f>IF(calculations!C26&lt;currentfa,calculations!F26,xcurrenta)</f>
        <v>1.7271217557213849</v>
      </c>
      <c r="N23">
        <f>IF(calculations!C26&lt;currentfa,calculations!G26,ycurrenta)</f>
        <v>2.637114051040542</v>
      </c>
    </row>
    <row r="24" spans="1:14">
      <c r="A24">
        <f>IF(calculations!C28&lt;currentF,alpha*(3*COS(calculations!C28)-COS(3*calculations!C28)),alpha*(3*COS(currentF)-COS(3*currentF)))</f>
        <v>11.070451711047408</v>
      </c>
      <c r="B24">
        <f>IF(calculations!C28&lt;currentF,4*alpha*(SIN(calculations!C28))^3,4*alpha*(SIN(currentF)^3))</f>
        <v>3.6838661410997955</v>
      </c>
      <c r="L24">
        <f t="shared" si="0"/>
        <v>21</v>
      </c>
      <c r="M24">
        <f>IF(calculations!C27&lt;currentfa,calculations!F27,xcurrenta)</f>
        <v>1.4721359549995787</v>
      </c>
      <c r="N24">
        <f>IF(calculations!C27&lt;currentfa,calculations!G27,ycurrenta)</f>
        <v>2.8001689857494783</v>
      </c>
    </row>
    <row r="25" spans="1:14">
      <c r="A25">
        <f>IF(calculations!C29&lt;currentF,alpha*(3*COS(calculations!C29)-COS(3*calculations!C29)),alpha*(3*COS(currentF)-COS(3*currentF)))</f>
        <v>11.173173609716333</v>
      </c>
      <c r="B25">
        <f>IF(calculations!C29&lt;currentF,4*alpha*(SIN(calculations!C29))^3,4*alpha*(SIN(currentF)^3))</f>
        <v>4.1438611568088248</v>
      </c>
      <c r="L25">
        <f t="shared" si="0"/>
        <v>22</v>
      </c>
      <c r="M25">
        <f>IF(calculations!C28&lt;currentfa,calculations!F28,xcurrenta)</f>
        <v>1.2035048538370179</v>
      </c>
      <c r="N25">
        <f>IF(calculations!C28&lt;currentfa,calculations!G28,ycurrenta)</f>
        <v>2.9660901069665506</v>
      </c>
    </row>
    <row r="26" spans="1:14">
      <c r="A26">
        <f>IF(calculations!C30&lt;currentF,alpha*(3*COS(calculations!C30)-COS(3*calculations!C30)),alpha*(3*COS(currentF)-COS(3*currentF)))</f>
        <v>11.249666346974038</v>
      </c>
      <c r="B26">
        <f>IF(calculations!C30&lt;currentF,4*alpha*(SIN(calculations!C30))^3,4*alpha*(SIN(currentF)^3))</f>
        <v>4.6274200867855786</v>
      </c>
      <c r="L26">
        <f t="shared" si="0"/>
        <v>23</v>
      </c>
      <c r="M26">
        <f>IF(calculations!C29&lt;currentfa,calculations!F29,xcurrenta)</f>
        <v>0.92153137933764762</v>
      </c>
      <c r="N26">
        <f>IF(calculations!C29&lt;currentfa,calculations!G29,ycurrenta)</f>
        <v>3.1348174165321416</v>
      </c>
    </row>
    <row r="27" spans="1:14">
      <c r="A27">
        <f>IF(calculations!C31&lt;currentF,alpha*(3*COS(calculations!C31)-COS(3*calculations!C31)),alpha*(3*COS(currentF)-COS(3*currentF)))</f>
        <v>11.297319488051698</v>
      </c>
      <c r="B27">
        <f>IF(calculations!C31&lt;currentF,4*alpha*(SIN(calculations!C31))^3,4*alpha*(SIN(currentF)^3))</f>
        <v>5.1325123000411113</v>
      </c>
      <c r="L27">
        <f t="shared" si="0"/>
        <v>24</v>
      </c>
      <c r="M27">
        <f>IF(calculations!C30&lt;currentfa,calculations!F30,xcurrenta)</f>
        <v>0.62661048495777405</v>
      </c>
      <c r="N27">
        <f>IF(calculations!C30&lt;currentfa,calculations!G30,ycurrenta)</f>
        <v>3.3062655199602609</v>
      </c>
    </row>
    <row r="28" spans="1:14">
      <c r="A28">
        <f>IF(calculations!C32&lt;currentF,alpha*(3*COS(calculations!C32)-COS(3*calculations!C32)),alpha*(3*COS(currentF)-COS(3*currentF)))</f>
        <v>11.313708498984759</v>
      </c>
      <c r="B28">
        <f>IF(calculations!C32&lt;currentF,4*alpha*(SIN(calculations!C32))^3,4*alpha*(SIN(currentF)^3))</f>
        <v>5.6568542494923841</v>
      </c>
      <c r="L28">
        <f t="shared" si="0"/>
        <v>25</v>
      </c>
      <c r="M28">
        <f>IF(calculations!C31&lt;currentfa,calculations!F31,xcurrenta)</f>
        <v>0.31923488088906082</v>
      </c>
      <c r="N28">
        <f>IF(calculations!C31&lt;currentfa,calculations!G31,ycurrenta)</f>
        <v>3.4803233905729676</v>
      </c>
    </row>
    <row r="29" spans="1:14">
      <c r="A29">
        <f>IF(calculations!C33&lt;currentF,alpha*(3*COS(calculations!C33)-COS(3*calculations!C33)),alpha*(3*COS(currentF)-COS(3*currentF)))</f>
        <v>11.296618242247421</v>
      </c>
      <c r="B29">
        <f>IF(calculations!C33&lt;currentF,4*alpha*(SIN(calculations!C33))^3,4*alpha*(SIN(currentF)^3))</f>
        <v>6.1979275700621859</v>
      </c>
      <c r="L29">
        <f t="shared" si="0"/>
        <v>26</v>
      </c>
      <c r="M29">
        <f>IF(calculations!C32&lt;currentfa,calculations!F32,xcurrenta)</f>
        <v>-3.1281623419019948E-15</v>
      </c>
      <c r="N29">
        <f>IF(calculations!C32&lt;currentfa,calculations!G32,ycurrenta)</f>
        <v>3.656854249492381</v>
      </c>
    </row>
    <row r="30" spans="1:14">
      <c r="A30">
        <f>IF(calculations!C34&lt;currentF,alpha*(3*COS(calculations!C34)-COS(3*calculations!C34)),alpha*(3*COS(currentF)-COS(3*currentF)))</f>
        <v>11.244064680982069</v>
      </c>
      <c r="B30">
        <f>IF(calculations!C34&lt;currentF,4*alpha*(SIN(calculations!C34))^3,4*alpha*(SIN(currentF)^3))</f>
        <v>6.7529993241569999</v>
      </c>
      <c r="L30">
        <f t="shared" si="0"/>
        <v>27</v>
      </c>
      <c r="M30">
        <f>IF(calculations!C33&lt;currentfa,calculations!F33,xcurrenta)</f>
        <v>-0.33039188254030966</v>
      </c>
      <c r="N30">
        <f>IF(calculations!C33&lt;currentfa,calculations!G33,ycurrenta)</f>
        <v>3.8356955625147515</v>
      </c>
    </row>
    <row r="31" spans="1:14">
      <c r="A31">
        <f>IF(calculations!C35&lt;currentF,alpha*(3*COS(calculations!C35)-COS(3*calculations!C35)),alpha*(3*COS(currentF)-COS(3*currentF)))</f>
        <v>11.154314597159731</v>
      </c>
      <c r="B31">
        <f>IF(calculations!C35&lt;currentF,4*alpha*(SIN(calculations!C35))^3,4*alpha*(SIN(currentF)^3))</f>
        <v>7.3191442169026173</v>
      </c>
      <c r="L31">
        <f t="shared" si="0"/>
        <v>28</v>
      </c>
      <c r="M31">
        <f>IF(calculations!C34&lt;currentfa,calculations!F34,xcurrenta)</f>
        <v>-0.67112845061261828</v>
      </c>
      <c r="N31">
        <f>IF(calculations!C34&lt;currentfa,calculations!G34,ycurrenta)</f>
        <v>4.0166591544147225</v>
      </c>
    </row>
    <row r="32" spans="1:14">
      <c r="A32">
        <f>IF(calculations!C36&lt;currentF,alpha*(3*COS(calculations!C36)-COS(3*calculations!C36)),alpha*(3*COS(currentF)-COS(3*currentF)))</f>
        <v>11.02590314657164</v>
      </c>
      <c r="B32">
        <f>IF(calculations!C36&lt;currentF,4*alpha*(SIN(calculations!C36))^3,4*alpha*(SIN(currentF)^3))</f>
        <v>7.8932685859691709</v>
      </c>
      <c r="L32">
        <f t="shared" si="0"/>
        <v>29</v>
      </c>
      <c r="M32">
        <f>IF(calculations!C35&lt;currentfa,calculations!F35,xcurrenta)</f>
        <v>-1.0212851360954542</v>
      </c>
      <c r="N32">
        <f>IF(calculations!C35&lt;currentfa,calculations!G35,ycurrenta)</f>
        <v>4.199531440748939</v>
      </c>
    </row>
    <row r="33" spans="1:14">
      <c r="A33">
        <f>IF(calculations!C37&lt;currentF,alpha*(3*COS(calculations!C37)-COS(3*calculations!C37)),alpha*(3*COS(currentF)-COS(3*currentF)))</f>
        <v>10.857649092690288</v>
      </c>
      <c r="B33">
        <f>IF(calculations!C37&lt;currentF,4*alpha*(SIN(calculations!C37))^3,4*alpha*(SIN(currentF)^3))</f>
        <v>8.4721359549995885</v>
      </c>
      <c r="L33">
        <f t="shared" si="0"/>
        <v>30</v>
      </c>
      <c r="M33">
        <f>IF(calculations!C36&lt;currentfa,calculations!F36,xcurrenta)</f>
        <v>-1.3798239532568344</v>
      </c>
      <c r="N33">
        <f>IF(calculations!C36&lt;currentfa,calculations!G36,ycurrenta)</f>
        <v>4.3840737767482629</v>
      </c>
    </row>
    <row r="34" spans="1:14">
      <c r="A34">
        <f>IF(calculations!C38&lt;currentF,alpha*(3*COS(calculations!C38)-COS(3*calculations!C38)),alpha*(3*COS(currentF)-COS(3*currentF)))</f>
        <v>10.648667581980552</v>
      </c>
      <c r="B34">
        <f>IF(calculations!C38&lt;currentF,4*alpha*(SIN(calculations!C38))^3,4*alpha*(SIN(currentF)^3))</f>
        <v>9.0523939257085821</v>
      </c>
      <c r="L34">
        <f t="shared" si="0"/>
        <v>31</v>
      </c>
      <c r="M34">
        <f>IF(calculations!C37&lt;currentfa,calculations!F37,xcurrenta)</f>
        <v>-1.7455934269942246</v>
      </c>
      <c r="N34">
        <f>IF(calculations!C37&lt;currentfa,calculations!G37,ycurrenta)</f>
        <v>4.570022922409275</v>
      </c>
    </row>
    <row r="35" spans="1:14">
      <c r="A35">
        <f>IF(calculations!C39&lt;currentF,alpha*(3*COS(calculations!C39)-COS(3*calculations!C39)),alpha*(3*COS(currentF)-COS(3*currentF)))</f>
        <v>10.398380345005867</v>
      </c>
      <c r="B35">
        <f>IF(calculations!C39&lt;currentF,4*alpha*(SIN(calculations!C39))^3,4*alpha*(SIN(currentF)^3))</f>
        <v>9.6306021717669719</v>
      </c>
      <c r="L35">
        <f t="shared" si="0"/>
        <v>32</v>
      </c>
      <c r="M35">
        <f>IF(calculations!C38&lt;currentfa,calculations!F38,xcurrenta)</f>
        <v>-2.1173296533041968</v>
      </c>
      <c r="N35">
        <f>IF(calculations!C38&lt;currentfa,calculations!G38,ycurrenta)</f>
        <v>4.7570916224199955</v>
      </c>
    </row>
    <row r="36" spans="1:14">
      <c r="A36">
        <f>IF(calculations!C40&lt;currentF,alpha*(3*COS(calculations!C40)-COS(3*calculations!C40)),alpha*(3*COS(currentF)-COS(3*currentF)))</f>
        <v>10.106523230467378</v>
      </c>
      <c r="B36">
        <f>IF(calculations!C40&lt;currentF,4*alpha*(SIN(calculations!C40))^3,4*alpha*(SIN(currentF)^3))</f>
        <v>10.203261287734819</v>
      </c>
      <c r="L36">
        <f t="shared" si="0"/>
        <v>33</v>
      </c>
      <c r="M36">
        <f>IF(calculations!C39&lt;currentfa,calculations!F39,xcurrenta)</f>
        <v>-2.4936585198496251</v>
      </c>
      <c r="N36">
        <f>IF(calculations!C39&lt;currentfa,calculations!G39,ycurrenta)</f>
        <v>4.944969299084085</v>
      </c>
    </row>
    <row r="37" spans="1:14">
      <c r="A37">
        <f>IF(calculations!C41&lt;currentF,alpha*(3*COS(calculations!C41)-COS(3*calculations!C41)),alpha*(3*COS(currentF)-COS(3*currentF)))</f>
        <v>9.7731510029336626</v>
      </c>
      <c r="B37">
        <f>IF(calculations!C41&lt;currentF,4*alpha*(SIN(calculations!C41))^3,4*alpha*(SIN(currentF)^3))</f>
        <v>10.76684223864363</v>
      </c>
      <c r="L37">
        <f t="shared" si="0"/>
        <v>34</v>
      </c>
      <c r="M37">
        <f>IF(calculations!C40&lt;currentfa,calculations!F40,xcurrenta)</f>
        <v>-2.8730991035830082</v>
      </c>
      <c r="N37">
        <f>IF(calculations!C40&lt;currentfa,calculations!G40,ycurrenta)</f>
        <v>5.1333228559438249</v>
      </c>
    </row>
    <row r="38" spans="1:14">
      <c r="A38">
        <f>IF(calculations!C42&lt;currentF,alpha*(3*COS(calculations!C42)-COS(3*calculations!C42)),alpha*(3*COS(currentF)-COS(3*currentF)))</f>
        <v>9.398639359255105</v>
      </c>
      <c r="B38">
        <f>IF(calculations!C42&lt;currentF,4*alpha*(SIN(calculations!C42))^3,4*alpha*(SIN(currentF)^3))</f>
        <v>11.317816150421347</v>
      </c>
      <c r="L38">
        <f t="shared" si="0"/>
        <v>35</v>
      </c>
      <c r="M38">
        <f>IF(calculations!C41&lt;currentfa,calculations!F41,xcurrenta)</f>
        <v>-3.2540682511788672</v>
      </c>
      <c r="N38">
        <f>IF(calculations!C41&lt;currentfa,calculations!G41,ycurrenta)</f>
        <v>5.3217975893468825</v>
      </c>
    </row>
    <row r="39" spans="1:14">
      <c r="A39">
        <f>IF(calculations!C43&lt;currentF,alpha*(3*COS(calculations!C43)-COS(3*calculations!C43)),alpha*(3*COS(currentF)-COS(3*currentF)))</f>
        <v>8.9836841432953882</v>
      </c>
      <c r="B39">
        <f>IF(calculations!C43&lt;currentF,4*alpha*(SIN(calculations!C43))^3,4*alpha*(SIN(currentF)^3))</f>
        <v>11.852684178251664</v>
      </c>
      <c r="L39">
        <f t="shared" si="0"/>
        <v>36</v>
      </c>
      <c r="M39">
        <f>IF(calculations!C42&lt;currentfa,calculations!F42,xcurrenta)</f>
        <v>-3.6348863366286106</v>
      </c>
      <c r="N39">
        <f>IF(calculations!C42&lt;currentfa,calculations!G42,ycurrenta)</f>
        <v>5.510018204757051</v>
      </c>
    </row>
    <row r="40" spans="1:14">
      <c r="A40">
        <f>IF(calculations!C44&lt;currentF,alpha*(3*COS(calculations!C44)-COS(3*calculations!C44)),alpha*(3*COS(currentF)-COS(3*currentF)))</f>
        <v>8.5292977634342577</v>
      </c>
      <c r="B40">
        <f>IF(calculations!C44&lt;currentF,4*alpha*(SIN(calculations!C44))^3,4*alpha*(SIN(currentF)^3))</f>
        <v>12.368007189188953</v>
      </c>
      <c r="L40">
        <f t="shared" si="0"/>
        <v>37</v>
      </c>
      <c r="M40">
        <f>IF(calculations!C43&lt;currentfa,calculations!F43,xcurrenta)</f>
        <v>-4.0137841788624087</v>
      </c>
      <c r="N40">
        <f>IF(calculations!C43&lt;currentfa,calculations!G43,ycurrenta)</f>
        <v>5.6975899341765821</v>
      </c>
    </row>
    <row r="41" spans="1:14">
      <c r="A41">
        <f>IF(calculations!C45&lt;currentF,alpha*(3*COS(calculations!C45)-COS(3*calculations!C45)),alpha*(3*COS(currentF)-COS(3*currentF)))</f>
        <v>8.0368028420802009</v>
      </c>
      <c r="B41">
        <f>IF(calculations!C45&lt;currentF,4*alpha*(SIN(calculations!C45))^3,4*alpha*(SIN(currentF)^3))</f>
        <v>12.86043499691932</v>
      </c>
      <c r="L41">
        <f t="shared" si="0"/>
        <v>38</v>
      </c>
      <c r="M41">
        <f>IF(calculations!C44&lt;currentfa,calculations!F44,xcurrenta)</f>
        <v>-4.3889110907906277</v>
      </c>
      <c r="N41">
        <f>IF(calculations!C44&lt;currentfa,calculations!G44,ycurrenta)</f>
        <v>5.88409975062903</v>
      </c>
    </row>
    <row r="42" spans="1:14">
      <c r="A42">
        <f>IF(calculations!C46&lt;currentF,alpha*(3*COS(calculations!C46)-COS(3*calculations!C46)),alpha*(3*COS(currentF)-COS(3*currentF)))</f>
        <v>7.5078231509592577</v>
      </c>
      <c r="B42">
        <f>IF(calculations!C46&lt;currentF,4*alpha*(SIN(calculations!C46))^3,4*alpha*(SIN(currentF)^3))</f>
        <v>13.326734890452204</v>
      </c>
      <c r="L42">
        <f t="shared" si="0"/>
        <v>39</v>
      </c>
      <c r="M42">
        <f>IF(calculations!C45&lt;currentfa,calculations!F45,xcurrenta)</f>
        <v>-4.758344019808618</v>
      </c>
      <c r="N42">
        <f>IF(calculations!C45&lt;currentfa,calculations!G45,ycurrenta)</f>
        <v>6.0691176752486387</v>
      </c>
    </row>
    <row r="43" spans="1:14">
      <c r="A43">
        <f>IF(calculations!C47&lt;currentF,alpha*(3*COS(calculations!C47)-COS(3*calculations!C47)),alpha*(3*COS(currentF)-COS(3*currentF)))</f>
        <v>6.9442719099991432</v>
      </c>
      <c r="B43">
        <f>IF(calculations!C47&lt;currentF,4*alpha*(SIN(calculations!C47))^3,4*alpha*(SIN(currentF)^3))</f>
        <v>13.763819204711748</v>
      </c>
      <c r="L43">
        <f t="shared" si="0"/>
        <v>40</v>
      </c>
      <c r="M43">
        <f>IF(calculations!C46&lt;currentfa,calculations!F46,xcurrenta)</f>
        <v>-5.1200977286890179</v>
      </c>
      <c r="N43">
        <f>IF(calculations!C46&lt;currentfa,calculations!G46,ycurrenta)</f>
        <v>6.2521981721364286</v>
      </c>
    </row>
    <row r="44" spans="1:14">
      <c r="A44">
        <f>IF(calculations!C48&lt;currentF,alpha*(3*COS(calculations!C48)-COS(3*calculations!C48)),alpha*(3*COS(currentF)-COS(3*currentF)))</f>
        <v>6.3483375509925715</v>
      </c>
      <c r="B44">
        <f>IF(calculations!C48&lt;currentF,4*alpha*(SIN(calculations!C48))^3,4*alpha*(SIN(currentF)^3))</f>
        <v>14.168771689417934</v>
      </c>
      <c r="L44">
        <f t="shared" si="0"/>
        <v>41</v>
      </c>
      <c r="M44">
        <f>IF(calculations!C47&lt;currentfa,calculations!F47,xcurrenta)</f>
        <v>-5.4721359549995894</v>
      </c>
      <c r="N44">
        <f>IF(calculations!C47&lt;currentfa,calculations!G47,ycurrenta)</f>
        <v>6.4328816257762877</v>
      </c>
    </row>
    <row r="45" spans="1:14">
      <c r="A45">
        <f>IF(calculations!C49&lt;currentF,alpha*(3*COS(calculations!C49)-COS(3*calculations!C49)),alpha*(3*COS(currentF)-COS(3*currentF)))</f>
        <v>5.7224670696929927</v>
      </c>
      <c r="B45">
        <f>IF(calculations!C49&lt;currentF,4*alpha*(SIN(calculations!C49))^3,4*alpha*(SIN(currentF)^3))</f>
        <v>14.538872443229229</v>
      </c>
      <c r="L45">
        <f t="shared" si="0"/>
        <v>42</v>
      </c>
      <c r="M45">
        <f>IF(calculations!C48&lt;currentfa,calculations!F48,xcurrenta)</f>
        <v>-5.8123834768336691</v>
      </c>
      <c r="N45">
        <f>IF(calculations!C48&lt;currentfa,calculations!G48,ycurrenta)</f>
        <v>6.6106958954575559</v>
      </c>
    </row>
    <row r="46" spans="1:14">
      <c r="A46">
        <f>IF(calculations!C50&lt;currentF,alpha*(3*COS(calculations!C50)-COS(3*calculations!C50)),alpha*(3*COS(currentF)-COS(3*currentF)))</f>
        <v>5.0693471113703961</v>
      </c>
      <c r="B46">
        <f>IF(calculations!C50&lt;currentF,4*alpha*(SIN(calculations!C50))^3,4*alpha*(SIN(currentF)^3))</f>
        <v>14.871621192767741</v>
      </c>
      <c r="L46">
        <f t="shared" si="0"/>
        <v>43</v>
      </c>
      <c r="M46">
        <f>IF(calculations!C49&lt;currentfa,calculations!F49,xcurrenta)</f>
        <v>-6.1387390028232502</v>
      </c>
      <c r="N46">
        <f>IF(calculations!C49&lt;currentfa,calculations!G49,ycurrenta)</f>
        <v>6.7851579408256226</v>
      </c>
    </row>
    <row r="47" spans="1:14">
      <c r="A47">
        <f>IF(calculations!C51&lt;currentF,alpha*(3*COS(calculations!C51)-COS(3*calculations!C51)),alpha*(3*COS(currentF)-COS(3*currentF)))</f>
        <v>4.3918829549446601</v>
      </c>
      <c r="B47">
        <f>IF(calculations!C51&lt;currentF,4*alpha*(SIN(calculations!C51))^3,4*alpha*(SIN(currentF)^3))</f>
        <v>15.164758710752331</v>
      </c>
      <c r="L47">
        <f t="shared" si="0"/>
        <v>44</v>
      </c>
      <c r="M47">
        <f>IF(calculations!C50&lt;currentfa,calculations!F50,xcurrenta)</f>
        <v>-6.4490887952152978</v>
      </c>
      <c r="N47">
        <f>IF(calculations!C50&lt;currentfa,calculations!G50,ycurrenta)</f>
        <v>6.955775512379839</v>
      </c>
    </row>
    <row r="48" spans="1:14">
      <c r="A48">
        <f>IF(calculations!C52&lt;currentF,alpha*(3*COS(calculations!C52)-COS(3*calculations!C52)),alpha*(3*COS(currentF)-COS(3*currentF)))</f>
        <v>3.6931755794409327</v>
      </c>
      <c r="B48">
        <f>IF(calculations!C52&lt;currentF,4*alpha*(SIN(calculations!C52))^3,4*alpha*(SIN(currentF)^3))</f>
        <v>15.416286183895132</v>
      </c>
      <c r="L48">
        <f t="shared" si="0"/>
        <v>45</v>
      </c>
      <c r="M48">
        <f>IF(calculations!C51&lt;currentfa,calculations!F51,xcurrenta)</f>
        <v>-6.7413209263194762</v>
      </c>
      <c r="N48">
        <f>IF(calculations!C51&lt;currentfa,calculations!G51,ycurrenta)</f>
        <v>7.1220489004601584</v>
      </c>
    </row>
    <row r="49" spans="1:14">
      <c r="A49">
        <f>IF(calculations!C53&lt;currentF,alpha*(3*COS(calculations!C53)-COS(3*calculations!C53)),alpha*(3*COS(currentF)-COS(3*currentF)))</f>
        <v>2.9764970135103357</v>
      </c>
      <c r="B49">
        <f>IF(calculations!C53&lt;currentF,4*alpha*(SIN(calculations!C53))^3,4*alpha*(SIN(currentF)^3))</f>
        <v>15.624482359326747</v>
      </c>
      <c r="L49">
        <f t="shared" si="0"/>
        <v>46</v>
      </c>
      <c r="M49">
        <f>IF(calculations!C52&lt;currentfa,calculations!F52,xcurrenta)</f>
        <v>-7.0133400609626051</v>
      </c>
      <c r="N49">
        <f>IF(calculations!C52&lt;currentfa,calculations!G52,ycurrenta)</f>
        <v>7.2834727360112126</v>
      </c>
    </row>
    <row r="50" spans="1:14">
      <c r="A50">
        <f>IF(calculations!C54&lt;currentF,alpha*(3*COS(calculations!C54)-COS(3*calculations!C54)),alpha*(3*COS(currentF)-COS(3*currentF)))</f>
        <v>2.2452641839790628</v>
      </c>
      <c r="B50">
        <f>IF(calculations!C54&lt;currentF,4*alpha*(SIN(calculations!C54))^3,4*alpha*(SIN(currentF)^3))</f>
        <v>15.787918317944737</v>
      </c>
      <c r="L50">
        <f t="shared" si="0"/>
        <v>47</v>
      </c>
      <c r="M50">
        <f>IF(calculations!C53&lt;currentfa,calculations!F53,xcurrenta)</f>
        <v>-7.2630826507883093</v>
      </c>
      <c r="N50">
        <f>IF(calculations!C53&lt;currentfa,calculations!G53,ycurrenta)</f>
        <v>7.4395378361861182</v>
      </c>
    </row>
    <row r="51" spans="1:14">
      <c r="A51">
        <f>IF(calculations!C55&lt;currentF,alpha*(3*COS(calculations!C55)-COS(3*calculations!C55)),alpha*(3*COS(currentF)-COS(3*currentF)))</f>
        <v>1.5030114926946307</v>
      </c>
      <c r="B51">
        <f>IF(calculations!C55&lt;currentF,4*alpha*(SIN(calculations!C55))^3,4*alpha*(SIN(currentF)^3))</f>
        <v>15.905469744054018</v>
      </c>
      <c r="L51">
        <f t="shared" si="0"/>
        <v>48</v>
      </c>
      <c r="M51">
        <f>IF(calculations!C54&lt;currentfa,calculations!F54,xcurrenta)</f>
        <v>-7.4885324203880872</v>
      </c>
      <c r="N51">
        <f>IF(calculations!C54&lt;currentfa,calculations!G54,ycurrenta)</f>
        <v>7.5897330876531957</v>
      </c>
    </row>
    <row r="52" spans="1:14">
      <c r="A52">
        <f>IF(calculations!C56&lt;currentF,alpha*(3*COS(calculations!C56)-COS(3*calculations!C56)),alpha*(3*COS(currentF)-COS(3*currentF)))</f>
        <v>0.75336236221156638</v>
      </c>
      <c r="B52">
        <f>IF(calculations!C56&lt;currentF,4*alpha*(SIN(calculations!C56))^3,4*alpha*(SIN(currentF)^3))</f>
        <v>15.976326582801102</v>
      </c>
      <c r="L52">
        <f t="shared" si="0"/>
        <v>49</v>
      </c>
      <c r="M52">
        <f>IF(calculations!C55&lt;currentfa,calculations!F55,xcurrenta)</f>
        <v>-7.6877360204030074</v>
      </c>
      <c r="N52">
        <f>IF(calculations!C55&lt;currentfa,calculations!G55,ycurrenta)</f>
        <v>7.7335473602975702</v>
      </c>
    </row>
    <row r="53" spans="1:14">
      <c r="A53">
        <f>IF(calculations!C57&lt;currentF,alpha*(3*COS(calculations!C57)-COS(3*calculations!C57)),alpha*(3*COS(currentF)-COS(3*currentF)))</f>
        <v>-2.8727888123913914E-14</v>
      </c>
      <c r="B53">
        <f>IF(calculations!C57&lt;currentF,4*alpha*(SIN(calculations!C57))^3,4*alpha*(SIN(currentF)^3))</f>
        <v>16</v>
      </c>
      <c r="L53">
        <f t="shared" si="0"/>
        <v>50</v>
      </c>
      <c r="M53">
        <f>IF(calculations!C56&lt;currentfa,calculations!F56,xcurrenta)</f>
        <v>-7.8588187189454066</v>
      </c>
      <c r="N53">
        <f>IF(calculations!C56&lt;currentfa,calculations!G56,ycurrenta)</f>
        <v>7.8704714438672312</v>
      </c>
    </row>
    <row r="54" spans="1:14">
      <c r="A54">
        <f>IF(calculations!C58&lt;currentF,alpha*(3*COS(calculations!C58)-COS(3*calculations!C58)),alpha*(3*COS(currentF)-COS(3*currentF)))</f>
        <v>-0.75336236221162745</v>
      </c>
      <c r="B54">
        <f>IF(calculations!C58&lt;currentF,4*alpha*(SIN(calculations!C58))^3,4*alpha*(SIN(currentF)^3))</f>
        <v>15.976326582801097</v>
      </c>
      <c r="L54">
        <f t="shared" si="0"/>
        <v>51</v>
      </c>
      <c r="M54">
        <f>IF(calculations!C57&lt;currentfa,calculations!F57,xcurrenta)</f>
        <v>-8.0000000000000053</v>
      </c>
      <c r="N54">
        <f>IF(calculations!C57&lt;currentfa,calculations!G57,ycurrenta)</f>
        <v>8.0000000000000053</v>
      </c>
    </row>
    <row r="55" spans="1:14">
      <c r="A55">
        <f>IF(calculations!C59&lt;currentF,alpha*(3*COS(calculations!C59)-COS(3*calculations!C59)),alpha*(3*COS(currentF)-COS(3*currentF)))</f>
        <v>-1.5030114926946911</v>
      </c>
      <c r="B55">
        <f>IF(calculations!C59&lt;currentF,4*alpha*(SIN(calculations!C59))^3,4*alpha*(SIN(currentF)^3))</f>
        <v>15.905469744054008</v>
      </c>
      <c r="L55">
        <f t="shared" si="0"/>
        <v>52</v>
      </c>
      <c r="M55">
        <f>IF(calculations!C58&lt;currentfa,calculations!F58,xcurrenta)</f>
        <v>-8.1096089359069481</v>
      </c>
      <c r="N55">
        <f>IF(calculations!C58&lt;currentfa,calculations!G58,ycurrenta)</f>
        <v>8.1216335219844833</v>
      </c>
    </row>
    <row r="56" spans="1:14">
      <c r="A56">
        <f>IF(calculations!C60&lt;currentF,alpha*(3*COS(calculations!C60)-COS(3*calculations!C60)),alpha*(3*COS(currentF)-COS(3*currentF)))</f>
        <v>-2.2452641839791223</v>
      </c>
      <c r="B56">
        <f>IF(calculations!C60&lt;currentF,4*alpha*(SIN(calculations!C60))^3,4*alpha*(SIN(currentF)^3))</f>
        <v>15.787918317944726</v>
      </c>
      <c r="L56">
        <f t="shared" si="0"/>
        <v>53</v>
      </c>
      <c r="M56">
        <f>IF(calculations!C59&lt;currentfa,calculations!F59,xcurrenta)</f>
        <v>-8.1860992006286484</v>
      </c>
      <c r="N56">
        <f>IF(calculations!C59&lt;currentfa,calculations!G59,ycurrenta)</f>
        <v>8.2348802945547863</v>
      </c>
    </row>
    <row r="57" spans="1:14">
      <c r="A57">
        <f>IF(calculations!C61&lt;currentF,alpha*(3*COS(calculations!C61)-COS(3*calculations!C61)),alpha*(3*COS(currentF)-COS(3*currentF)))</f>
        <v>-2.9764970135103974</v>
      </c>
      <c r="B57">
        <f>IF(calculations!C61&lt;currentF,4*alpha*(SIN(calculations!C61))^3,4*alpha*(SIN(currentF)^3))</f>
        <v>15.624482359326731</v>
      </c>
      <c r="L57">
        <f t="shared" si="0"/>
        <v>54</v>
      </c>
      <c r="M57">
        <f>IF(calculations!C60&lt;currentfa,calculations!F60,xcurrenta)</f>
        <v>-8.2280635912709403</v>
      </c>
      <c r="N57">
        <f>IF(calculations!C60&lt;currentfa,calculations!G60,ycurrenta)</f>
        <v>8.3392583459960949</v>
      </c>
    </row>
    <row r="58" spans="1:14">
      <c r="A58">
        <f>IF(calculations!C62&lt;currentF,alpha*(3*COS(calculations!C62)-COS(3*calculations!C62)),alpha*(3*COS(currentF)-COS(3*currentF)))</f>
        <v>-3.6931755794409904</v>
      </c>
      <c r="B58">
        <f>IF(calculations!C62&lt;currentF,4*alpha*(SIN(calculations!C62))^3,4*alpha*(SIN(currentF)^3))</f>
        <v>15.416286183895117</v>
      </c>
      <c r="L58">
        <f t="shared" si="0"/>
        <v>55</v>
      </c>
      <c r="M58">
        <f>IF(calculations!C61&lt;currentfa,calculations!F61,xcurrenta)</f>
        <v>-8.234247927269795</v>
      </c>
      <c r="N58">
        <f>IF(calculations!C61&lt;currentfa,calculations!G61,ycurrenta)</f>
        <v>8.4342973848455358</v>
      </c>
    </row>
    <row r="59" spans="1:14">
      <c r="A59">
        <f>IF(calculations!C63&lt;currentF,alpha*(3*COS(calculations!C63)-COS(3*calculations!C63)),alpha*(3*COS(currentF)-COS(3*currentF)))</f>
        <v>-4.391882954944716</v>
      </c>
      <c r="B59">
        <f>IF(calculations!C63&lt;currentF,4*alpha*(SIN(calculations!C63))^3,4*alpha*(SIN(currentF)^3))</f>
        <v>15.164758710752311</v>
      </c>
      <c r="L59">
        <f t="shared" si="0"/>
        <v>56</v>
      </c>
      <c r="M59">
        <f>IF(calculations!C62&lt;currentfa,calculations!F62,xcurrenta)</f>
        <v>-8.2035641997598585</v>
      </c>
      <c r="N59">
        <f>IF(calculations!C62&lt;currentfa,calculations!G62,ycurrenta)</f>
        <v>8.5195407135110024</v>
      </c>
    </row>
    <row r="60" spans="1:14">
      <c r="A60">
        <f>IF(calculations!C64&lt;currentF,alpha*(3*COS(calculations!C64)-COS(3*calculations!C64)),alpha*(3*COS(currentF)-COS(3*currentF)))</f>
        <v>-5.0693471113704511</v>
      </c>
      <c r="B60">
        <f>IF(calculations!C64&lt;currentF,4*alpha*(SIN(calculations!C64))^3,4*alpha*(SIN(currentF)^3))</f>
        <v>14.871621192767718</v>
      </c>
      <c r="L60">
        <f t="shared" si="0"/>
        <v>57</v>
      </c>
      <c r="M60">
        <f>IF(calculations!C63&lt;currentfa,calculations!F63,xcurrenta)</f>
        <v>-8.1351028478925507</v>
      </c>
      <c r="N60">
        <f>IF(calculations!C63&lt;currentfa,calculations!G63,ycurrenta)</f>
        <v>8.5945471111988692</v>
      </c>
    </row>
    <row r="61" spans="1:14">
      <c r="A61">
        <f>IF(calculations!C65&lt;currentF,alpha*(3*COS(calculations!C65)-COS(3*calculations!C65)),alpha*(3*COS(currentF)-COS(3*currentF)))</f>
        <v>-5.7224670696930433</v>
      </c>
      <c r="B61">
        <f>IF(calculations!C65&lt;currentF,4*alpha*(SIN(calculations!C65))^3,4*alpha*(SIN(currentF)^3))</f>
        <v>14.538872443229202</v>
      </c>
      <c r="L61">
        <f t="shared" si="0"/>
        <v>58</v>
      </c>
      <c r="M61">
        <f>IF(calculations!C64&lt;currentfa,calculations!F64,xcurrenta)</f>
        <v>-8.0281440442410172</v>
      </c>
      <c r="N61">
        <f>IF(calculations!C64&lt;currentfa,calculations!G64,ycurrenta)</f>
        <v>8.658892678640127</v>
      </c>
    </row>
    <row r="62" spans="1:14">
      <c r="A62">
        <f>IF(calculations!C66&lt;currentF,alpha*(3*COS(calculations!C66)-COS(3*calculations!C66)),alpha*(3*COS(currentF)-COS(3*currentF)))</f>
        <v>-6.3483375509926212</v>
      </c>
      <c r="B62">
        <f>IF(calculations!C66&lt;currentF,4*alpha*(SIN(calculations!C66))^3,4*alpha*(SIN(currentF)^3))</f>
        <v>14.168771689417904</v>
      </c>
      <c r="L62">
        <f t="shared" si="0"/>
        <v>59</v>
      </c>
      <c r="M62">
        <f>IF(calculations!C65&lt;currentfa,calculations!F65,xcurrenta)</f>
        <v>-7.882167877878568</v>
      </c>
      <c r="N62">
        <f>IF(calculations!C65&lt;currentfa,calculations!G65,ycurrenta)</f>
        <v>8.7121726372324826</v>
      </c>
    </row>
    <row r="63" spans="1:14">
      <c r="A63">
        <f>IF(calculations!C67&lt;currentF,alpha*(3*COS(calculations!C67)-COS(3*calculations!C67)),alpha*(3*COS(currentF)-COS(3*currentF)))</f>
        <v>-6.9442719099991912</v>
      </c>
      <c r="B63">
        <f>IF(calculations!C67&lt;currentF,4*alpha*(SIN(calculations!C67))^3,4*alpha*(SIN(currentF)^3))</f>
        <v>13.763819204711716</v>
      </c>
      <c r="L63">
        <f t="shared" si="0"/>
        <v>60</v>
      </c>
      <c r="M63">
        <f>IF(calculations!C66&lt;currentfa,calculations!F66,xcurrenta)</f>
        <v>-7.6968633311985704</v>
      </c>
      <c r="N63">
        <f>IF(calculations!C66&lt;currentfa,calculations!G66,ycurrenta)</f>
        <v>8.7540030753735394</v>
      </c>
    </row>
    <row r="64" spans="1:14">
      <c r="A64">
        <f>IF(calculations!C68&lt;currentF,alpha*(3*COS(calculations!C68)-COS(3*calculations!C68)),alpha*(3*COS(currentF)-COS(3*currentF)))</f>
        <v>-7.5078231509593021</v>
      </c>
      <c r="B64">
        <f>IF(calculations!C68&lt;currentF,4*alpha*(SIN(calculations!C68))^3,4*alpha*(SIN(currentF)^3))</f>
        <v>13.326734890452165</v>
      </c>
      <c r="L64">
        <f t="shared" si="0"/>
        <v>61</v>
      </c>
      <c r="M64">
        <f>IF(calculations!C67&lt;currentfa,calculations!F67,xcurrenta)</f>
        <v>-7.4721359549995672</v>
      </c>
      <c r="N64">
        <f>IF(calculations!C67&lt;currentfa,calculations!G67,ycurrenta)</f>
        <v>8.7840226349461776</v>
      </c>
    </row>
    <row r="65" spans="1:14">
      <c r="A65">
        <f>IF(calculations!C69&lt;currentF,alpha*(3*COS(calculations!C69)-COS(3*calculations!C69)),alpha*(3*COS(currentF)-COS(3*currentF)))</f>
        <v>-8.0368028420802435</v>
      </c>
      <c r="B65">
        <f>IF(calculations!C69&lt;currentF,4*alpha*(SIN(calculations!C69))^3,4*alpha*(SIN(currentF)^3))</f>
        <v>12.860434996919283</v>
      </c>
      <c r="L65">
        <f t="shared" si="0"/>
        <v>62</v>
      </c>
      <c r="M65">
        <f>IF(calculations!C68&lt;currentfa,calculations!F68,xcurrenta)</f>
        <v>-7.2081141557236021</v>
      </c>
      <c r="N65">
        <f>IF(calculations!C68&lt;currentfa,calculations!G68,ycurrenta)</f>
        <v>8.8018941311311831</v>
      </c>
    </row>
    <row r="66" spans="1:14">
      <c r="A66">
        <f>IF(calculations!C70&lt;currentF,alpha*(3*COS(calculations!C70)-COS(3*calculations!C70)),alpha*(3*COS(currentF)-COS(3*currentF)))</f>
        <v>-8.5292977634342968</v>
      </c>
      <c r="B66">
        <f>IF(calculations!C70&lt;currentF,4*alpha*(SIN(calculations!C70))^3,4*alpha*(SIN(currentF)^3))</f>
        <v>12.368007189188909</v>
      </c>
      <c r="L66">
        <f t="shared" si="0"/>
        <v>63</v>
      </c>
      <c r="M66">
        <f>IF(calculations!C69&lt;currentfa,calculations!F69,xcurrenta)</f>
        <v>-6.9051540189339571</v>
      </c>
      <c r="N66">
        <f>IF(calculations!C69&lt;currentfa,calculations!G69,ycurrenta)</f>
        <v>8.8073060989633891</v>
      </c>
    </row>
    <row r="67" spans="1:14">
      <c r="A67">
        <f>IF(calculations!C71&lt;currentF,alpha*(3*COS(calculations!C71)-COS(3*calculations!C71)),alpha*(3*COS(currentF)-COS(3*currentF)))</f>
        <v>-8.983684143295422</v>
      </c>
      <c r="B67">
        <f>IF(calculations!C71&lt;currentF,4*alpha*(SIN(calculations!C71))^3,4*alpha*(SIN(currentF)^3))</f>
        <v>11.85268417825162</v>
      </c>
      <c r="L67">
        <f t="shared" si="0"/>
        <v>64</v>
      </c>
      <c r="M67">
        <f>IF(calculations!C70&lt;currentfa,calculations!F70,xcurrenta)</f>
        <v>-6.5638426040683777</v>
      </c>
      <c r="N67">
        <f>IF(calculations!C70&lt;currentfa,calculations!G70,ycurrenta)</f>
        <v>8.79997426031467</v>
      </c>
    </row>
    <row r="68" spans="1:14">
      <c r="A68">
        <f>IF(calculations!C72&lt;currentF,alpha*(3*COS(calculations!C72)-COS(3*calculations!C72)),alpha*(3*COS(currentF)-COS(3*currentF)))</f>
        <v>-9.3986393592551334</v>
      </c>
      <c r="B68">
        <f>IF(calculations!C72&lt;currentF,4*alpha*(SIN(calculations!C72))^3,4*alpha*(SIN(currentF)^3))</f>
        <v>11.31781615042131</v>
      </c>
      <c r="L68">
        <f t="shared" si="0"/>
        <v>65</v>
      </c>
      <c r="M68">
        <f>IF(calculations!C71&lt;currentfa,calculations!F71,xcurrenta)</f>
        <v>-6.1849996571166113</v>
      </c>
      <c r="N68">
        <f>IF(calculations!C71&lt;currentfa,calculations!G71,ycurrenta)</f>
        <v>8.7796429052797329</v>
      </c>
    </row>
    <row r="69" spans="1:14">
      <c r="A69">
        <f>IF(calculations!C73&lt;currentF,alpha*(3*COS(calculations!C73)-COS(3*calculations!C73)),alpha*(3*COS(currentF)-COS(3*currentF)))</f>
        <v>-9.7731510029336874</v>
      </c>
      <c r="B69">
        <f>IF(calculations!C73&lt;currentF,4*alpha*(SIN(calculations!C73))^3,4*alpha*(SIN(currentF)^3))</f>
        <v>10.766842238643587</v>
      </c>
      <c r="L69">
        <f t="shared" si="0"/>
        <v>66</v>
      </c>
      <c r="M69">
        <f>IF(calculations!C72&lt;currentfa,calculations!F72,xcurrenta)</f>
        <v>-5.769677700050944</v>
      </c>
      <c r="N69">
        <f>IF(calculations!C72&lt;currentfa,calculations!G72,ycurrenta)</f>
        <v>8.7460861822568372</v>
      </c>
    </row>
    <row r="70" spans="1:14">
      <c r="A70">
        <f>IF(calculations!C74&lt;currentF,alpha*(3*COS(calculations!C74)-COS(3*calculations!C74)),alpha*(3*COS(currentF)-COS(3*currentF)))</f>
        <v>-10.106523230467396</v>
      </c>
      <c r="B70">
        <f>IF(calculations!C74&lt;currentF,4*alpha*(SIN(calculations!C74))^3,4*alpha*(SIN(currentF)^3))</f>
        <v>10.203261287734787</v>
      </c>
      <c r="L70">
        <f t="shared" ref="L70:L133" si="1">L69+1</f>
        <v>67</v>
      </c>
      <c r="M70">
        <f>IF(calculations!C73&lt;currentfa,calculations!F73,xcurrenta)</f>
        <v>-5.3191604684850633</v>
      </c>
      <c r="N70">
        <f>IF(calculations!C73&lt;currentfa,calculations!G73,ycurrenta)</f>
        <v>8.6991092913549348</v>
      </c>
    </row>
    <row r="71" spans="1:14">
      <c r="A71">
        <f>IF(calculations!C75&lt;currentF,alpha*(3*COS(calculations!C75)-COS(3*calculations!C75)),alpha*(3*COS(currentF)-COS(3*currentF)))</f>
        <v>-10.398380345005881</v>
      </c>
      <c r="B71">
        <f>IF(calculations!C75&lt;currentF,4*alpha*(SIN(calculations!C75))^3,4*alpha*(SIN(currentF)^3))</f>
        <v>9.6306021717669417</v>
      </c>
      <c r="L71">
        <f t="shared" si="1"/>
        <v>68</v>
      </c>
      <c r="M71">
        <f>IF(calculations!C74&lt;currentfa,calculations!F74,xcurrenta)</f>
        <v>-4.8349596820444223</v>
      </c>
      <c r="N71">
        <f>IF(calculations!C74&lt;currentfa,calculations!G74,ycurrenta)</f>
        <v>8.6385495761192743</v>
      </c>
    </row>
    <row r="72" spans="1:14">
      <c r="A72">
        <f>IF(calculations!C76&lt;currentF,alpha*(3*COS(calculations!C76)-COS(3*calculations!C76)),alpha*(3*COS(currentF)-COS(3*currentF)))</f>
        <v>-10.648667581980565</v>
      </c>
      <c r="B72">
        <f>IF(calculations!C76&lt;currentF,4*alpha*(SIN(calculations!C76))^3,4*alpha*(SIN(currentF)^3))</f>
        <v>9.0523939257085537</v>
      </c>
      <c r="L72">
        <f t="shared" si="1"/>
        <v>69</v>
      </c>
      <c r="M72">
        <f>IF(calculations!C75&lt;currentfa,calculations!F75,xcurrenta)</f>
        <v>-4.3188101451915237</v>
      </c>
      <c r="N72">
        <f>IF(calculations!C75&lt;currentfa,calculations!G75,ycurrenta)</f>
        <v>8.5642775089481553</v>
      </c>
    </row>
    <row r="73" spans="1:14">
      <c r="A73">
        <f>IF(calculations!C77&lt;currentF,alpha*(3*COS(calculations!C77)-COS(3*calculations!C77)),alpha*(3*COS(currentF)-COS(3*currentF)))</f>
        <v>-10.857649092690297</v>
      </c>
      <c r="B73">
        <f>IF(calculations!C77&lt;currentF,4*alpha*(SIN(calculations!C77))^3,4*alpha*(SIN(currentF)^3))</f>
        <v>8.4721359549995672</v>
      </c>
      <c r="L73">
        <f t="shared" si="1"/>
        <v>70</v>
      </c>
      <c r="M73">
        <f>IF(calculations!C76&lt;currentfa,calculations!F76,xcurrenta)</f>
        <v>-3.7726631896506397</v>
      </c>
      <c r="N73">
        <f>IF(calculations!C76&lt;currentfa,calculations!G76,ycurrenta)</f>
        <v>8.4761975659729938</v>
      </c>
    </row>
    <row r="74" spans="1:14">
      <c r="A74">
        <f>IF(calculations!C78&lt;currentF,alpha*(3*COS(calculations!C78)-COS(3*calculations!C78)),alpha*(3*COS(currentF)-COS(3*currentF)))</f>
        <v>-11.025903146571647</v>
      </c>
      <c r="B74">
        <f>IF(calculations!C78&lt;currentF,4*alpha*(SIN(calculations!C78))^3,4*alpha*(SIN(currentF)^3))</f>
        <v>7.8932685859691496</v>
      </c>
      <c r="L74">
        <f t="shared" si="1"/>
        <v>71</v>
      </c>
      <c r="M74">
        <f>IF(calculations!C77&lt;currentfa,calculations!F77,xcurrenta)</f>
        <v>-3.1986784830049255</v>
      </c>
      <c r="N74">
        <f>IF(calculations!C77&lt;currentfa,calculations!G77,ycurrenta)</f>
        <v>8.3742489875898851</v>
      </c>
    </row>
    <row r="75" spans="1:14">
      <c r="A75">
        <f>IF(calculations!C79&lt;currentF,alpha*(3*COS(calculations!C79)-COS(3*calculations!C79)),alpha*(3*COS(currentF)-COS(3*currentF)))</f>
        <v>-11.154314597159733</v>
      </c>
      <c r="B75">
        <f>IF(calculations!C79&lt;currentF,4*alpha*(SIN(calculations!C79))^3,4*alpha*(SIN(currentF)^3))</f>
        <v>7.3191442169026013</v>
      </c>
      <c r="L75">
        <f t="shared" si="1"/>
        <v>72</v>
      </c>
      <c r="M75">
        <f>IF(calculations!C78&lt;currentfa,calculations!F78,xcurrenta)</f>
        <v>-2.5992142413808352</v>
      </c>
      <c r="N75">
        <f>IF(calculations!C78&lt;currentfa,calculations!G78,ycurrenta)</f>
        <v>8.2584064212627819</v>
      </c>
    </row>
    <row r="76" spans="1:14">
      <c r="A76">
        <f>IF(calculations!C80&lt;currentF,alpha*(3*COS(calculations!C80)-COS(3*calculations!C80)),alpha*(3*COS(currentF)-COS(3*currentF)))</f>
        <v>-11.244064680982071</v>
      </c>
      <c r="B76">
        <f>IF(calculations!C80&lt;currentF,4*alpha*(SIN(calculations!C80))^3,4*alpha*(SIN(currentF)^3))</f>
        <v>6.7529993241569883</v>
      </c>
      <c r="L76">
        <f t="shared" si="1"/>
        <v>73</v>
      </c>
      <c r="M76">
        <f>IF(calculations!C79&lt;currentfa,calculations!F79,xcurrenta)</f>
        <v>-1.976815897276136</v>
      </c>
      <c r="N76">
        <f>IF(calculations!C79&lt;currentfa,calculations!G79,ycurrenta)</f>
        <v>8.1286804436636899</v>
      </c>
    </row>
    <row r="77" spans="1:14">
      <c r="A77">
        <f>IF(calculations!C81&lt;currentF,alpha*(3*COS(calculations!C81)-COS(3*calculations!C81)),alpha*(3*COS(currentF)-COS(3*currentF)))</f>
        <v>-11.296618242247421</v>
      </c>
      <c r="B77">
        <f>IF(calculations!C81&lt;currentF,4*alpha*(SIN(calculations!C81))^3,4*alpha*(SIN(currentF)^3))</f>
        <v>6.197927570062177</v>
      </c>
      <c r="L77">
        <f t="shared" si="1"/>
        <v>74</v>
      </c>
      <c r="M77">
        <f>IF(calculations!C80&lt;currentfa,calculations!F80,xcurrenta)</f>
        <v>-1.3342032864162485</v>
      </c>
      <c r="N77">
        <f>IF(calculations!C80&lt;currentfa,calculations!G80,ycurrenta)</f>
        <v>7.9851179596726309</v>
      </c>
    </row>
    <row r="78" spans="1:14">
      <c r="A78">
        <f>IF(calculations!C82&lt;currentF,alpha*(3*COS(calculations!C82)-COS(3*calculations!C82)),alpha*(3*COS(currentF)-COS(3*currentF)))</f>
        <v>-11.313708498984759</v>
      </c>
      <c r="B78">
        <f>IF(calculations!C82&lt;currentF,4*alpha*(SIN(calculations!C82))^3,4*alpha*(SIN(currentF)^3))</f>
        <v>5.6568542494923815</v>
      </c>
      <c r="L78">
        <f t="shared" si="1"/>
        <v>75</v>
      </c>
      <c r="M78">
        <f>IF(calculations!C81&lt;currentfa,calculations!F81,xcurrenta)</f>
        <v>-0.67425642992870627</v>
      </c>
      <c r="N78">
        <f>IF(calculations!C81&lt;currentfa,calculations!G81,ycurrenta)</f>
        <v>7.8278024762278342</v>
      </c>
    </row>
    <row r="79" spans="1:14">
      <c r="A79">
        <f>IF(calculations!C83&lt;currentF,alpha*(3*COS(calculations!C83)-COS(3*calculations!C83)),alpha*(3*COS(currentF)-COS(3*currentF)))</f>
        <v>-11.297319488051697</v>
      </c>
      <c r="B79">
        <f>IF(calculations!C83&lt;currentF,4*alpha*(SIN(calculations!C83))^3,4*alpha*(SIN(currentF)^3))</f>
        <v>5.1325123000411113</v>
      </c>
      <c r="L79">
        <f t="shared" si="1"/>
        <v>76</v>
      </c>
      <c r="M79">
        <f>IF(calculations!C82&lt;currentfa,calculations!F82,xcurrenta)</f>
        <v>-1.9899646141460076E-15</v>
      </c>
      <c r="N79">
        <f>IF(calculations!C82&lt;currentfa,calculations!G82,ycurrenta)</f>
        <v>7.6568542494923806</v>
      </c>
    </row>
    <row r="80" spans="1:14">
      <c r="A80">
        <f>IF(calculations!C84&lt;currentF,alpha*(3*COS(calculations!C84)-COS(3*calculations!C84)),alpha*(3*COS(currentF)-COS(3*currentF)))</f>
        <v>-11.249666346974038</v>
      </c>
      <c r="B80">
        <f>IF(calculations!C84&lt;currentF,4*alpha*(SIN(calculations!C84))^3,4*alpha*(SIN(currentF)^3))</f>
        <v>4.6274200867855813</v>
      </c>
      <c r="L80">
        <f t="shared" si="1"/>
        <v>77</v>
      </c>
      <c r="M80">
        <f>IF(calculations!C83&lt;currentfa,calculations!F83,xcurrenta)</f>
        <v>0.68541343157994461</v>
      </c>
      <c r="N80">
        <f>IF(calculations!C83&lt;currentfa,calculations!G83,ycurrenta)</f>
        <v>7.4724303042860534</v>
      </c>
    </row>
    <row r="81" spans="1:14">
      <c r="A81">
        <f>IF(calculations!C85&lt;currentF,alpha*(3*COS(calculations!C85)-COS(3*calculations!C85)),alpha*(3*COS(currentF)-COS(3*currentF)))</f>
        <v>-11.173173609716333</v>
      </c>
      <c r="B81">
        <f>IF(calculations!C85&lt;currentF,4*alpha*(SIN(calculations!C85))^3,4*alpha*(SIN(currentF)^3))</f>
        <v>4.1438611568088319</v>
      </c>
      <c r="L81">
        <f t="shared" si="1"/>
        <v>78</v>
      </c>
      <c r="M81">
        <f>IF(calculations!C84&lt;currentfa,calculations!F84,xcurrenta)</f>
        <v>1.3787212520710816</v>
      </c>
      <c r="N81">
        <f>IF(calculations!C84&lt;currentfa,calculations!G84,ycurrenta)</f>
        <v>7.2747243252181724</v>
      </c>
    </row>
    <row r="82" spans="1:14">
      <c r="A82">
        <f>IF(calculations!C86&lt;currentF,alpha*(3*COS(calculations!C86)-COS(3*calculations!C86)),alpha*(3*COS(currentF)-COS(3*currentF)))</f>
        <v>-11.07045171104741</v>
      </c>
      <c r="B82">
        <f>IF(calculations!C86&lt;currentF,4*alpha*(SIN(calculations!C86))^3,4*alpha*(SIN(currentF)^3))</f>
        <v>3.6838661410998053</v>
      </c>
      <c r="L82">
        <f t="shared" si="1"/>
        <v>79</v>
      </c>
      <c r="M82">
        <f>IF(calculations!C85&lt;currentfa,calculations!F85,xcurrenta)</f>
        <v>2.0765696540339311</v>
      </c>
      <c r="N82">
        <f>IF(calculations!C85&lt;currentfa,calculations!G85,ycurrenta)</f>
        <v>7.0639664194469001</v>
      </c>
    </row>
    <row r="83" spans="1:14">
      <c r="A83">
        <f>IF(calculations!C87&lt;currentF,alpha*(3*COS(calculations!C87)-COS(3*calculations!C87)),alpha*(3*COS(currentF)-COS(3*currentF)))</f>
        <v>-10.944271909999163</v>
      </c>
      <c r="B83">
        <f>IF(calculations!C87&lt;currentF,4*alpha*(SIN(calculations!C87))^3,4*alpha*(SIN(currentF)^3))</f>
        <v>3.2491969623290764</v>
      </c>
      <c r="L83">
        <f t="shared" si="1"/>
        <v>80</v>
      </c>
      <c r="M83">
        <f>IF(calculations!C86&lt;currentfa,calculations!F86,xcurrenta)</f>
        <v>2.7755333408006395</v>
      </c>
      <c r="N83">
        <f>IF(calculations!C86&lt;currentfa,calculations!G86,ycurrenta)</f>
        <v>6.8404227514810803</v>
      </c>
    </row>
    <row r="84" spans="1:14">
      <c r="A84">
        <f>IF(calculations!C88&lt;currentF,alpha*(3*COS(calculations!C88)-COS(3*calculations!C88)),alpha*(3*COS(currentF)-COS(3*currentF)))</f>
        <v>-10.797539856880917</v>
      </c>
      <c r="B84">
        <f>IF(calculations!C88&lt;currentF,4*alpha*(SIN(calculations!C88))^3,4*alpha*(SIN(currentF)^3))</f>
        <v>2.8413334864705928</v>
      </c>
      <c r="L84">
        <f t="shared" si="1"/>
        <v>81</v>
      </c>
      <c r="M84">
        <f>IF(calculations!C87&lt;currentfa,calculations!F87,xcurrenta)</f>
        <v>3.4721359549995578</v>
      </c>
      <c r="N84">
        <f>IF(calculations!C87&lt;currentfa,calculations!G87,ycurrenta)</f>
        <v>6.6043950509301004</v>
      </c>
    </row>
    <row r="85" spans="1:14">
      <c r="A85">
        <f>IF(calculations!C89&lt;currentF,alpha*(3*COS(calculations!C89)-COS(3*calculations!C89)),alpha*(3*COS(currentF)-COS(3*currentF)))</f>
        <v>-10.633268040281406</v>
      </c>
      <c r="B85">
        <f>IF(calculations!C89&lt;currentF,4*alpha*(SIN(calculations!C89))^3,4*alpha*(SIN(currentF)^3))</f>
        <v>2.4614627344900639</v>
      </c>
      <c r="L85">
        <f t="shared" si="1"/>
        <v>82</v>
      </c>
      <c r="M85">
        <f>IF(calculations!C88&lt;currentfa,calculations!F88,xcurrenta)</f>
        <v>4.1628710872334374</v>
      </c>
      <c r="N85">
        <f>IF(calculations!C88&lt;currentfa,calculations!G88,ycurrenta)</f>
        <v>6.3562199945935571</v>
      </c>
    </row>
    <row r="86" spans="1:14">
      <c r="A86">
        <f>IF(calculations!C90&lt;currentF,alpha*(3*COS(calculations!C90)-COS(3*calculations!C90)),alpha*(3*COS(currentF)-COS(3*currentF)))</f>
        <v>-10.454547360359847</v>
      </c>
      <c r="B86">
        <f>IF(calculations!C90&lt;currentF,4*alpha*(SIN(calculations!C90))^3,4*alpha*(SIN(currentF)^3))</f>
        <v>2.1104707475415463</v>
      </c>
      <c r="L86">
        <f t="shared" si="1"/>
        <v>83</v>
      </c>
      <c r="M86">
        <f>IF(calculations!C89&lt;currentfa,calculations!F89,xcurrenta)</f>
        <v>4.844223716395974</v>
      </c>
      <c r="N86">
        <f>IF(calculations!C89&lt;currentfa,calculations!G89,ycurrenta)</f>
        <v>6.096268464764024</v>
      </c>
    </row>
    <row r="87" spans="1:14">
      <c r="A87">
        <f>IF(calculations!C91&lt;currentF,alpha*(3*COS(calculations!C91)-COS(3*calculations!C91)),alpha*(3*COS(currentF)-COS(3*currentF)))</f>
        <v>-10.264518082409122</v>
      </c>
      <c r="B87">
        <f>IF(calculations!C91&lt;currentF,4*alpha*(SIN(calculations!C91))^3,4*alpha*(SIN(currentF)^3))</f>
        <v>1.7889371755075136</v>
      </c>
      <c r="L87">
        <f t="shared" si="1"/>
        <v>84</v>
      </c>
      <c r="M87">
        <f>IF(calculations!C90&lt;currentfa,calculations!F90,xcurrenta)</f>
        <v>5.5126919286653209</v>
      </c>
      <c r="N87">
        <f>IF(calculations!C90&lt;currentfa,calculations!G90,ycurrenta)</f>
        <v>5.8249446860907108</v>
      </c>
    </row>
    <row r="88" spans="1:14">
      <c r="A88">
        <f>IF(calculations!C92&lt;currentF,alpha*(3*COS(calculations!C92)-COS(3*calculations!C92)),alpha*(3*COS(currentF)-COS(3*currentF)))</f>
        <v>-10.066340430099499</v>
      </c>
      <c r="B88">
        <f>IF(calculations!C92&lt;currentF,4*alpha*(SIN(calculations!C92))^3,4*alpha*(SIN(currentF)^3))</f>
        <v>1.4971326344940272</v>
      </c>
      <c r="L88">
        <f t="shared" si="1"/>
        <v>85</v>
      </c>
      <c r="M88">
        <f>IF(calculations!C91&lt;currentfa,calculations!F91,xcurrenta)</f>
        <v>6.1648087589782916</v>
      </c>
      <c r="N88">
        <f>IF(calculations!C91&lt;currentfa,calculations!G91,ycurrenta)</f>
        <v>5.5426852438177674</v>
      </c>
    </row>
    <row r="89" spans="1:14">
      <c r="A89">
        <f>IF(calculations!C93&lt;currentF,alpha*(3*COS(calculations!C93)-COS(3*calculations!C93)),alpha*(3*COS(currentF)-COS(3*currentF)))</f>
        <v>-9.8631650809328324</v>
      </c>
      <c r="B89">
        <f>IF(calculations!C93&lt;currentF,4*alpha*(SIN(calculations!C93))^3,4*alpha*(SIN(currentF)^3))</f>
        <v>1.2350188542663634</v>
      </c>
      <c r="L89">
        <f t="shared" si="1"/>
        <v>86</v>
      </c>
      <c r="M89">
        <f>IF(calculations!C92&lt;currentfa,calculations!F92,xcurrenta)</f>
        <v>6.7971639967969457</v>
      </c>
      <c r="N89">
        <f>IF(calculations!C92&lt;currentfa,calculations!G92,ycurrenta)</f>
        <v>5.2499579866662867</v>
      </c>
    </row>
    <row r="90" spans="1:14">
      <c r="A90">
        <f>IF(calculations!C94&lt;currentF,alpha*(3*COS(calculations!C94)-COS(3*calculations!C94)),alpha*(3*COS(currentF)-COS(3*currentF)))</f>
        <v>-9.6581038272266202</v>
      </c>
      <c r="B90">
        <f>IF(calculations!C94&lt;currentF,4*alpha*(SIN(calculations!C94))^3,4*alpha*(SIN(currentF)^3))</f>
        <v>1.0022516118004812</v>
      </c>
      <c r="L90">
        <f t="shared" si="1"/>
        <v>87</v>
      </c>
      <c r="M90">
        <f>IF(calculations!C93&lt;currentfa,calculations!F93,xcurrenta)</f>
        <v>7.4064257972512273</v>
      </c>
      <c r="N90">
        <f>IF(calculations!C93&lt;currentfa,calculations!G93,ycurrenta)</f>
        <v>4.9472608180721798</v>
      </c>
    </row>
    <row r="91" spans="1:14">
      <c r="A91">
        <f>IF(calculations!C95&lt;currentF,alpha*(3*COS(calculations!C95)-COS(3*calculations!C95)),alpha*(3*COS(currentF)-COS(3*currentF)))</f>
        <v>-9.4542006643987442</v>
      </c>
      <c r="B91">
        <f>IF(calculations!C95&lt;currentF,4*alpha*(SIN(calculations!C95))^3,4*alpha*(SIN(currentF)^3))</f>
        <v>0.79818642235207193</v>
      </c>
      <c r="L91">
        <f t="shared" si="1"/>
        <v>88</v>
      </c>
      <c r="M91">
        <f>IF(calculations!C94&lt;currentfa,calculations!F94,xcurrenta)</f>
        <v>7.9893619392880133</v>
      </c>
      <c r="N91">
        <f>IF(calculations!C94&lt;currentfa,calculations!G94,ycurrenta)</f>
        <v>4.6351203799210907</v>
      </c>
    </row>
    <row r="92" spans="1:14">
      <c r="A92">
        <f>IF(calculations!C96&lt;currentF,alpha*(3*COS(calculations!C96)-COS(3*calculations!C96)),alpha*(3*COS(currentF)-COS(3*currentF)))</f>
        <v>-9.254403564449234</v>
      </c>
      <c r="B92">
        <f>IF(calculations!C96&lt;currentF,4*alpha*(SIN(calculations!C96))^3,4*alpha*(SIN(currentF)^3))</f>
        <v>0.62188693492773539</v>
      </c>
      <c r="L92">
        <f t="shared" si="1"/>
        <v>89</v>
      </c>
      <c r="M92">
        <f>IF(calculations!C95&lt;currentfa,calculations!F95,xcurrenta)</f>
        <v>8.5428605742778991</v>
      </c>
      <c r="N92">
        <f>IF(calculations!C95&lt;currentfa,calculations!G95,ycurrenta)</f>
        <v>4.3140906333348257</v>
      </c>
    </row>
    <row r="93" spans="1:14">
      <c r="A93">
        <f>IF(calculations!C97&lt;currentF,alpha*(3*COS(calculations!C97)-COS(3*calculations!C97)),alpha*(3*COS(currentF)-COS(3*currentF)))</f>
        <v>-9.0615371863719698</v>
      </c>
      <c r="B93">
        <f>IF(calculations!C97&lt;currentF,4*alpha*(SIN(calculations!C97))^3,4*alpha*(SIN(currentF)^3))</f>
        <v>0.47213595499959143</v>
      </c>
      <c r="L93">
        <f t="shared" si="1"/>
        <v>90</v>
      </c>
      <c r="M93">
        <f>IF(calculations!C96&lt;currentfa,calculations!F96,xcurrenta)</f>
        <v>9.063950311615466</v>
      </c>
      <c r="N93">
        <f>IF(calculations!C96&lt;currentfa,calculations!G96,ycurrenta)</f>
        <v>3.984751341459738</v>
      </c>
    </row>
    <row r="94" spans="1:14">
      <c r="A94">
        <f>IF(calculations!C98&lt;currentF,alpha*(3*COS(calculations!C98)-COS(3*calculations!C98)),alpha*(3*COS(currentF)-COS(3*currentF)))</f>
        <v>-8.8782767668287228</v>
      </c>
      <c r="B94">
        <f>IF(calculations!C98&lt;currentF,4*alpha*(SIN(calculations!C98))^3,4*alpha*(SIN(currentF)^3))</f>
        <v>0.34744899394892353</v>
      </c>
      <c r="L94">
        <f t="shared" si="1"/>
        <v>91</v>
      </c>
      <c r="M94">
        <f>IF(calculations!C97&lt;currentfa,calculations!F97,xcurrenta)</f>
        <v>9.549819492174791</v>
      </c>
      <c r="N94">
        <f>IF(calculations!C97&lt;currentfa,calculations!G97,ycurrenta)</f>
        <v>3.6477064595845556</v>
      </c>
    </row>
    <row r="95" spans="1:14">
      <c r="A95">
        <f>IF(calculations!C99&lt;currentF,alpha*(3*COS(calculations!C99)-COS(3*calculations!C99)),alpha*(3*COS(currentF)-COS(3*currentF)))</f>
        <v>-8.7071234238579471</v>
      </c>
      <c r="B95">
        <f>IF(calculations!C99&lt;currentF,4*alpha*(SIN(calculations!C99))^3,4*alpha*(SIN(currentF)^3))</f>
        <v>0.24609022226351177</v>
      </c>
      <c r="L95">
        <f t="shared" si="1"/>
        <v>92</v>
      </c>
      <c r="M95">
        <f>IF(calculations!C98&lt;currentfa,calculations!F98,xcurrenta)</f>
        <v>9.9978345060172717</v>
      </c>
      <c r="N95">
        <f>IF(calculations!C98&lt;currentfa,calculations!G98,ycurrenta)</f>
        <v>3.3035824382718602</v>
      </c>
    </row>
    <row r="96" spans="1:14">
      <c r="A96">
        <f>IF(calculations!C100&lt;currentF,alpha*(3*COS(calculations!C100)-COS(3*calculations!C100)),alpha*(3*COS(currentF)-COS(3*currentF)))</f>
        <v>-8.5503810937622209</v>
      </c>
      <c r="B96">
        <f>IF(calculations!C100&lt;currentF,4*alpha*(SIN(calculations!C100))^3,4*alpha*(SIN(currentF)^3))</f>
        <v>0.16609068214661205</v>
      </c>
      <c r="L96">
        <f t="shared" si="1"/>
        <v>93</v>
      </c>
      <c r="M96">
        <f>IF(calculations!C99&lt;currentfa,calculations!F99,xcurrenta)</f>
        <v>10.405557017450954</v>
      </c>
      <c r="N96">
        <f>IF(calculations!C99&lt;currentfa,calculations!G99,ycurrenta)</f>
        <v>2.9530264455223039</v>
      </c>
    </row>
    <row r="97" spans="1:14">
      <c r="A97">
        <f>IF(calculations!C101&lt;currentF,alpha*(3*COS(calculations!C101)-COS(3*calculations!C101)),alpha*(3*COS(currentF)-COS(3*currentF)))</f>
        <v>-8.4101353067362208</v>
      </c>
      <c r="B97">
        <f>IF(calculations!C101&lt;currentF,4*alpha*(SIN(calculations!C101))^3,4*alpha*(SIN(currentF)^3))</f>
        <v>0.1052685951127149</v>
      </c>
      <c r="L97">
        <f t="shared" si="1"/>
        <v>94</v>
      </c>
      <c r="M97">
        <f>IF(calculations!C100&lt;currentfa,calculations!F100,xcurrenta)</f>
        <v>10.770759968356995</v>
      </c>
      <c r="N97">
        <f>IF(calculations!C100&lt;currentfa,calculations!G100,ycurrenta)</f>
        <v>2.5967045143025236</v>
      </c>
    </row>
    <row r="98" spans="1:14">
      <c r="A98">
        <f>IF(calculations!C102&lt;currentF,alpha*(3*COS(calculations!C102)-COS(3*calculations!C102)),alpha*(3*COS(currentF)-COS(3*currentF)))</f>
        <v>-8.288233990388191</v>
      </c>
      <c r="B98">
        <f>IF(calculations!C102&lt;currentF,4*alpha*(SIN(calculations!C102))^3,4*alpha*(SIN(currentF)^3))</f>
        <v>6.1251581524587533E-2</v>
      </c>
      <c r="L98">
        <f t="shared" si="1"/>
        <v>95</v>
      </c>
      <c r="M98">
        <f>IF(calculations!C101&lt;currentfa,calculations!F101,xcurrenta)</f>
        <v>11.091442239567385</v>
      </c>
      <c r="N98">
        <f>IF(calculations!C101&lt;currentfa,calculations!G101,ycurrenta)</f>
        <v>2.2352996220551935</v>
      </c>
    </row>
    <row r="99" spans="1:14">
      <c r="A99">
        <f>IF(calculations!C103&lt;currentF,alpha*(3*COS(calculations!C103)-COS(3*calculations!C103)),alpha*(3*COS(currentF)-COS(3*currentF)))</f>
        <v>-8.1862704722207393</v>
      </c>
      <c r="B99">
        <f>IF(calculations!C103&lt;currentF,4*alpha*(SIN(calculations!C103))^3,4*alpha*(SIN(currentF)^3))</f>
        <v>3.1500592032941983E-2</v>
      </c>
      <c r="L99">
        <f t="shared" si="1"/>
        <v>96</v>
      </c>
      <c r="M99">
        <f>IF(calculations!C102&lt;currentfa,calculations!F102,xcurrenta)</f>
        <v>11.365841859928212</v>
      </c>
      <c r="N99">
        <f>IF(calculations!C102&lt;currentfa,calculations!G102,ycurrenta)</f>
        <v>1.8695097090717849</v>
      </c>
    </row>
    <row r="100" spans="1:14">
      <c r="A100">
        <f>IF(calculations!C104&lt;currentF,alpha*(3*COS(calculations!C104)-COS(3*calculations!C104)),alpha*(3*COS(currentF)-COS(3*currentF)))</f>
        <v>-8.1055688325291975</v>
      </c>
      <c r="B100">
        <f>IF(calculations!C104&lt;currentF,4*alpha*(SIN(calculations!C104))^3,4*alpha*(SIN(currentF)^3))</f>
        <v>1.3335335665256517E-2</v>
      </c>
      <c r="L100">
        <f t="shared" si="1"/>
        <v>97</v>
      </c>
      <c r="M100">
        <f>IF(calculations!C103&lt;currentfa,calculations!F103,xcurrenta)</f>
        <v>11.592447663434482</v>
      </c>
      <c r="N100">
        <f>IF(calculations!C103&lt;currentfa,calculations!G103,ycurrenta)</f>
        <v>1.5000456428441891</v>
      </c>
    </row>
    <row r="101" spans="1:14">
      <c r="A101">
        <f>IF(calculations!C105&lt;currentF,alpha*(3*COS(calculations!C105)-COS(3*calculations!C105)),alpha*(3*COS(currentF)-COS(3*currentF)))</f>
        <v>-8.0471717382245114</v>
      </c>
      <c r="B101">
        <f>IF(calculations!C105&lt;currentF,4*alpha*(SIN(calculations!C105))^3,4*alpha*(SIN(currentF)^3))</f>
        <v>3.9609760088627861E-3</v>
      </c>
      <c r="L101">
        <f t="shared" si="1"/>
        <v>98</v>
      </c>
      <c r="M101">
        <f>IF(calculations!C104&lt;currentfa,calculations!F104,xcurrenta)</f>
        <v>11.770009306389536</v>
      </c>
      <c r="N101">
        <f>IF(calculations!C104&lt;currentfa,calculations!G104,ycurrenta)</f>
        <v>1.1276291357196115</v>
      </c>
    </row>
    <row r="102" spans="1:14">
      <c r="A102">
        <f>IF(calculations!C106&lt;currentF,alpha*(3*COS(calculations!C106)-COS(3*calculations!C106)),alpha*(3*COS(currentF)-COS(3*currentF)))</f>
        <v>-8.0118308659764601</v>
      </c>
      <c r="B102">
        <f>IF(calculations!C106&lt;currentF,4*alpha*(SIN(calculations!C106))^3,4*alpha*(SIN(currentF)^3))</f>
        <v>4.9585566348245974E-4</v>
      </c>
      <c r="L102">
        <f t="shared" si="1"/>
        <v>99</v>
      </c>
      <c r="M102">
        <f>IF(calculations!C105&lt;currentfa,calculations!F105,xcurrenta)</f>
        <v>11.897545568829729</v>
      </c>
      <c r="N102">
        <f>IF(calculations!C105&lt;currentfa,calculations!G105,ycurrenta)</f>
        <v>0.7529906233631658</v>
      </c>
    </row>
    <row r="103" spans="1:14">
      <c r="A103">
        <f>IF(calculations!C107&lt;currentF,alpha*(3*COS(calculations!C107)-COS(3*calculations!C107)),alpha*(3*COS(currentF)-COS(3*currentF)))</f>
        <v>-8</v>
      </c>
      <c r="B103">
        <f>IF(calculations!C107&lt;currentF,4*alpha*(SIN(calculations!C107))^3,4*alpha*(SIN(currentF)^3))</f>
        <v>1.5205040434993126E-42</v>
      </c>
      <c r="L103">
        <f t="shared" si="1"/>
        <v>100</v>
      </c>
      <c r="M103">
        <f>IF(calculations!C106&lt;currentfa,calculations!F106,xcurrenta)</f>
        <v>11.974350877363788</v>
      </c>
      <c r="N103">
        <f>IF(calculations!C106&lt;currentfa,calculations!G106,ycurrenta)</f>
        <v>0.37686711168370568</v>
      </c>
    </row>
    <row r="104" spans="1:14">
      <c r="A104">
        <f>IF(calculations!C108&lt;currentF,alpha*(3*COS(calculations!C108)-COS(3*calculations!C108)),alpha*(3*COS(currentF)-COS(3*currentF)))</f>
        <v>-8.0118308659764548</v>
      </c>
      <c r="B104">
        <f>IF(calculations!C108&lt;currentF,4*alpha*(SIN(calculations!C108))^3,4*alpha*(SIN(currentF)^3))</f>
        <v>-4.9585566348202769E-4</v>
      </c>
      <c r="L104">
        <f t="shared" si="1"/>
        <v>101</v>
      </c>
      <c r="M104">
        <f>IF(calculations!C107&lt;currentfa,calculations!F107,xcurrenta)</f>
        <v>12</v>
      </c>
      <c r="N104">
        <f>IF(calculations!C107&lt;currentfa,calculations!G107,ycurrenta)</f>
        <v>5.4760883327897858E-14</v>
      </c>
    </row>
    <row r="105" spans="1:14">
      <c r="A105">
        <f>IF(calculations!C109&lt;currentF,alpha*(3*COS(calculations!C109)-COS(3*calculations!C109)),alpha*(3*COS(currentF)-COS(3*currentF)))</f>
        <v>-8.0122217193636693</v>
      </c>
      <c r="B105">
        <f>IF(calculations!C109&lt;currentF,4*alpha*(SIN(calculations!C109))^3,4*alpha*(SIN(currentF)^3))</f>
        <v>-5.2064882833074435E-4</v>
      </c>
      <c r="L105">
        <f t="shared" si="1"/>
        <v>102</v>
      </c>
      <c r="M105">
        <f>IF(calculations!C108&lt;currentfa,calculations!F108,xcurrenta)</f>
        <v>11.974350877363804</v>
      </c>
      <c r="N105">
        <f>IF(calculations!C108&lt;currentfa,calculations!G108,ycurrenta)</f>
        <v>-0.37686711168359627</v>
      </c>
    </row>
    <row r="106" spans="1:14">
      <c r="A106">
        <f>IF(calculations!C110&lt;currentF,alpha*(3*COS(calculations!C110)-COS(3*calculations!C110)),alpha*(3*COS(currentF)-COS(3*currentF)))</f>
        <v>-8.0122217193636693</v>
      </c>
      <c r="B106">
        <f>IF(calculations!C110&lt;currentF,4*alpha*(SIN(calculations!C110))^3,4*alpha*(SIN(currentF)^3))</f>
        <v>-5.2064882833074435E-4</v>
      </c>
      <c r="L106">
        <f t="shared" si="1"/>
        <v>103</v>
      </c>
      <c r="M106">
        <f>IF(calculations!C109&lt;currentfa,calculations!F109,xcurrenta)</f>
        <v>11.974350877363804</v>
      </c>
      <c r="N106">
        <f>IF(calculations!C109&lt;currentfa,calculations!G109,ycurrenta)</f>
        <v>-0.37686711168359627</v>
      </c>
    </row>
    <row r="107" spans="1:14">
      <c r="A107">
        <f>IF(calculations!C111&lt;currentF,alpha*(3*COS(calculations!C111)-COS(3*calculations!C111)),alpha*(3*COS(currentF)-COS(3*currentF)))</f>
        <v>-8.0122217193636693</v>
      </c>
      <c r="B107">
        <f>IF(calculations!C111&lt;currentF,4*alpha*(SIN(calculations!C111))^3,4*alpha*(SIN(currentF)^3))</f>
        <v>-5.2064882833074435E-4</v>
      </c>
      <c r="L107">
        <f t="shared" si="1"/>
        <v>104</v>
      </c>
      <c r="M107">
        <f>IF(calculations!C110&lt;currentfa,calculations!F110,xcurrenta)</f>
        <v>11.974350877363804</v>
      </c>
      <c r="N107">
        <f>IF(calculations!C110&lt;currentfa,calculations!G110,ycurrenta)</f>
        <v>-0.37686711168359627</v>
      </c>
    </row>
    <row r="108" spans="1:14">
      <c r="A108">
        <f>IF(calculations!C112&lt;currentF,alpha*(3*COS(calculations!C112)-COS(3*calculations!C112)),alpha*(3*COS(currentF)-COS(3*currentF)))</f>
        <v>-8.0122217193636693</v>
      </c>
      <c r="B108">
        <f>IF(calculations!C112&lt;currentF,4*alpha*(SIN(calculations!C112))^3,4*alpha*(SIN(currentF)^3))</f>
        <v>-5.2064882833074435E-4</v>
      </c>
      <c r="L108">
        <f t="shared" si="1"/>
        <v>105</v>
      </c>
      <c r="M108">
        <f>IF(calculations!C111&lt;currentfa,calculations!F111,xcurrenta)</f>
        <v>11.974350877363804</v>
      </c>
      <c r="N108">
        <f>IF(calculations!C111&lt;currentfa,calculations!G111,ycurrenta)</f>
        <v>-0.37686711168359627</v>
      </c>
    </row>
    <row r="109" spans="1:14">
      <c r="A109">
        <f>IF(calculations!C113&lt;currentF,alpha*(3*COS(calculations!C113)-COS(3*calculations!C113)),alpha*(3*COS(currentF)-COS(3*currentF)))</f>
        <v>-8.0122217193636693</v>
      </c>
      <c r="B109">
        <f>IF(calculations!C113&lt;currentF,4*alpha*(SIN(calculations!C113))^3,4*alpha*(SIN(currentF)^3))</f>
        <v>-5.2064882833074435E-4</v>
      </c>
      <c r="L109">
        <f t="shared" si="1"/>
        <v>106</v>
      </c>
      <c r="M109">
        <f>IF(calculations!C112&lt;currentfa,calculations!F112,xcurrenta)</f>
        <v>11.974350877363804</v>
      </c>
      <c r="N109">
        <f>IF(calculations!C112&lt;currentfa,calculations!G112,ycurrenta)</f>
        <v>-0.37686711168359627</v>
      </c>
    </row>
    <row r="110" spans="1:14">
      <c r="A110">
        <f>IF(calculations!C114&lt;currentF,alpha*(3*COS(calculations!C114)-COS(3*calculations!C114)),alpha*(3*COS(currentF)-COS(3*currentF)))</f>
        <v>-8.0122217193636693</v>
      </c>
      <c r="B110">
        <f>IF(calculations!C114&lt;currentF,4*alpha*(SIN(calculations!C114))^3,4*alpha*(SIN(currentF)^3))</f>
        <v>-5.2064882833074435E-4</v>
      </c>
      <c r="L110">
        <f t="shared" si="1"/>
        <v>107</v>
      </c>
      <c r="M110">
        <f>IF(calculations!C113&lt;currentfa,calculations!F113,xcurrenta)</f>
        <v>11.974350877363804</v>
      </c>
      <c r="N110">
        <f>IF(calculations!C113&lt;currentfa,calculations!G113,ycurrenta)</f>
        <v>-0.37686711168359627</v>
      </c>
    </row>
    <row r="111" spans="1:14">
      <c r="A111">
        <f>IF(calculations!C115&lt;currentF,alpha*(3*COS(calculations!C115)-COS(3*calculations!C115)),alpha*(3*COS(currentF)-COS(3*currentF)))</f>
        <v>-8.0122217193636693</v>
      </c>
      <c r="B111">
        <f>IF(calculations!C115&lt;currentF,4*alpha*(SIN(calculations!C115))^3,4*alpha*(SIN(currentF)^3))</f>
        <v>-5.2064882833074435E-4</v>
      </c>
      <c r="L111">
        <f t="shared" si="1"/>
        <v>108</v>
      </c>
      <c r="M111">
        <f>IF(calculations!C114&lt;currentfa,calculations!F114,xcurrenta)</f>
        <v>11.974350877363804</v>
      </c>
      <c r="N111">
        <f>IF(calculations!C114&lt;currentfa,calculations!G114,ycurrenta)</f>
        <v>-0.37686711168359627</v>
      </c>
    </row>
    <row r="112" spans="1:14">
      <c r="A112">
        <f>IF(calculations!C116&lt;currentF,alpha*(3*COS(calculations!C116)-COS(3*calculations!C116)),alpha*(3*COS(currentF)-COS(3*currentF)))</f>
        <v>-8.0122217193636693</v>
      </c>
      <c r="B112">
        <f>IF(calculations!C116&lt;currentF,4*alpha*(SIN(calculations!C116))^3,4*alpha*(SIN(currentF)^3))</f>
        <v>-5.2064882833074435E-4</v>
      </c>
      <c r="L112">
        <f t="shared" si="1"/>
        <v>109</v>
      </c>
      <c r="M112">
        <f>IF(calculations!C115&lt;currentfa,calculations!F115,xcurrenta)</f>
        <v>11.974350877363804</v>
      </c>
      <c r="N112">
        <f>IF(calculations!C115&lt;currentfa,calculations!G115,ycurrenta)</f>
        <v>-0.37686711168359627</v>
      </c>
    </row>
    <row r="113" spans="1:14">
      <c r="A113">
        <f>IF(calculations!C117&lt;currentF,alpha*(3*COS(calculations!C117)-COS(3*calculations!C117)),alpha*(3*COS(currentF)-COS(3*currentF)))</f>
        <v>-8.0122217193636693</v>
      </c>
      <c r="B113">
        <f>IF(calculations!C117&lt;currentF,4*alpha*(SIN(calculations!C117))^3,4*alpha*(SIN(currentF)^3))</f>
        <v>-5.2064882833074435E-4</v>
      </c>
      <c r="L113">
        <f t="shared" si="1"/>
        <v>110</v>
      </c>
      <c r="M113">
        <f>IF(calculations!C116&lt;currentfa,calculations!F116,xcurrenta)</f>
        <v>11.974350877363804</v>
      </c>
      <c r="N113">
        <f>IF(calculations!C116&lt;currentfa,calculations!G116,ycurrenta)</f>
        <v>-0.37686711168359627</v>
      </c>
    </row>
    <row r="114" spans="1:14">
      <c r="A114">
        <f>IF(calculations!C118&lt;currentF,alpha*(3*COS(calculations!C118)-COS(3*calculations!C118)),alpha*(3*COS(currentF)-COS(3*currentF)))</f>
        <v>-8.0122217193636693</v>
      </c>
      <c r="B114">
        <f>IF(calculations!C118&lt;currentF,4*alpha*(SIN(calculations!C118))^3,4*alpha*(SIN(currentF)^3))</f>
        <v>-5.2064882833074435E-4</v>
      </c>
      <c r="L114">
        <f t="shared" si="1"/>
        <v>111</v>
      </c>
      <c r="M114">
        <f>IF(calculations!C117&lt;currentfa,calculations!F117,xcurrenta)</f>
        <v>11.974350877363804</v>
      </c>
      <c r="N114">
        <f>IF(calculations!C117&lt;currentfa,calculations!G117,ycurrenta)</f>
        <v>-0.37686711168359627</v>
      </c>
    </row>
    <row r="115" spans="1:14">
      <c r="A115">
        <f>IF(calculations!C119&lt;currentF,alpha*(3*COS(calculations!C119)-COS(3*calculations!C119)),alpha*(3*COS(currentF)-COS(3*currentF)))</f>
        <v>-8.0122217193636693</v>
      </c>
      <c r="B115">
        <f>IF(calculations!C119&lt;currentF,4*alpha*(SIN(calculations!C119))^3,4*alpha*(SIN(currentF)^3))</f>
        <v>-5.2064882833074435E-4</v>
      </c>
      <c r="L115">
        <f t="shared" si="1"/>
        <v>112</v>
      </c>
      <c r="M115">
        <f>IF(calculations!C118&lt;currentfa,calculations!F118,xcurrenta)</f>
        <v>11.974350877363804</v>
      </c>
      <c r="N115">
        <f>IF(calculations!C118&lt;currentfa,calculations!G118,ycurrenta)</f>
        <v>-0.37686711168359627</v>
      </c>
    </row>
    <row r="116" spans="1:14">
      <c r="A116">
        <f>IF(calculations!C120&lt;currentF,alpha*(3*COS(calculations!C120)-COS(3*calculations!C120)),alpha*(3*COS(currentF)-COS(3*currentF)))</f>
        <v>-8.0122217193636693</v>
      </c>
      <c r="B116">
        <f>IF(calculations!C120&lt;currentF,4*alpha*(SIN(calculations!C120))^3,4*alpha*(SIN(currentF)^3))</f>
        <v>-5.2064882833074435E-4</v>
      </c>
      <c r="L116">
        <f t="shared" si="1"/>
        <v>113</v>
      </c>
      <c r="M116">
        <f>IF(calculations!C119&lt;currentfa,calculations!F119,xcurrenta)</f>
        <v>11.974350877363804</v>
      </c>
      <c r="N116">
        <f>IF(calculations!C119&lt;currentfa,calculations!G119,ycurrenta)</f>
        <v>-0.37686711168359627</v>
      </c>
    </row>
    <row r="117" spans="1:14">
      <c r="A117">
        <f>IF(calculations!C121&lt;currentF,alpha*(3*COS(calculations!C121)-COS(3*calculations!C121)),alpha*(3*COS(currentF)-COS(3*currentF)))</f>
        <v>-8.0122217193636693</v>
      </c>
      <c r="B117">
        <f>IF(calculations!C121&lt;currentF,4*alpha*(SIN(calculations!C121))^3,4*alpha*(SIN(currentF)^3))</f>
        <v>-5.2064882833074435E-4</v>
      </c>
      <c r="L117">
        <f t="shared" si="1"/>
        <v>114</v>
      </c>
      <c r="M117">
        <f>IF(calculations!C120&lt;currentfa,calculations!F120,xcurrenta)</f>
        <v>11.974350877363804</v>
      </c>
      <c r="N117">
        <f>IF(calculations!C120&lt;currentfa,calculations!G120,ycurrenta)</f>
        <v>-0.37686711168359627</v>
      </c>
    </row>
    <row r="118" spans="1:14">
      <c r="A118">
        <f>IF(calculations!C122&lt;currentF,alpha*(3*COS(calculations!C122)-COS(3*calculations!C122)),alpha*(3*COS(currentF)-COS(3*currentF)))</f>
        <v>-8.0122217193636693</v>
      </c>
      <c r="B118">
        <f>IF(calculations!C122&lt;currentF,4*alpha*(SIN(calculations!C122))^3,4*alpha*(SIN(currentF)^3))</f>
        <v>-5.2064882833074435E-4</v>
      </c>
      <c r="L118">
        <f t="shared" si="1"/>
        <v>115</v>
      </c>
      <c r="M118">
        <f>IF(calculations!C121&lt;currentfa,calculations!F121,xcurrenta)</f>
        <v>11.974350877363804</v>
      </c>
      <c r="N118">
        <f>IF(calculations!C121&lt;currentfa,calculations!G121,ycurrenta)</f>
        <v>-0.37686711168359627</v>
      </c>
    </row>
    <row r="119" spans="1:14">
      <c r="A119">
        <f>IF(calculations!C123&lt;currentF,alpha*(3*COS(calculations!C123)-COS(3*calculations!C123)),alpha*(3*COS(currentF)-COS(3*currentF)))</f>
        <v>-8.0122217193636693</v>
      </c>
      <c r="B119">
        <f>IF(calculations!C123&lt;currentF,4*alpha*(SIN(calculations!C123))^3,4*alpha*(SIN(currentF)^3))</f>
        <v>-5.2064882833074435E-4</v>
      </c>
      <c r="L119">
        <f t="shared" si="1"/>
        <v>116</v>
      </c>
      <c r="M119">
        <f>IF(calculations!C122&lt;currentfa,calculations!F122,xcurrenta)</f>
        <v>11.974350877363804</v>
      </c>
      <c r="N119">
        <f>IF(calculations!C122&lt;currentfa,calculations!G122,ycurrenta)</f>
        <v>-0.37686711168359627</v>
      </c>
    </row>
    <row r="120" spans="1:14">
      <c r="A120">
        <f>IF(calculations!C124&lt;currentF,alpha*(3*COS(calculations!C124)-COS(3*calculations!C124)),alpha*(3*COS(currentF)-COS(3*currentF)))</f>
        <v>-8.0122217193636693</v>
      </c>
      <c r="B120">
        <f>IF(calculations!C124&lt;currentF,4*alpha*(SIN(calculations!C124))^3,4*alpha*(SIN(currentF)^3))</f>
        <v>-5.2064882833074435E-4</v>
      </c>
      <c r="L120">
        <f t="shared" si="1"/>
        <v>117</v>
      </c>
      <c r="M120">
        <f>IF(calculations!C123&lt;currentfa,calculations!F123,xcurrenta)</f>
        <v>11.974350877363804</v>
      </c>
      <c r="N120">
        <f>IF(calculations!C123&lt;currentfa,calculations!G123,ycurrenta)</f>
        <v>-0.37686711168359627</v>
      </c>
    </row>
    <row r="121" spans="1:14">
      <c r="A121">
        <f>IF(calculations!C125&lt;currentF,alpha*(3*COS(calculations!C125)-COS(3*calculations!C125)),alpha*(3*COS(currentF)-COS(3*currentF)))</f>
        <v>-8.0122217193636693</v>
      </c>
      <c r="B121">
        <f>IF(calculations!C125&lt;currentF,4*alpha*(SIN(calculations!C125))^3,4*alpha*(SIN(currentF)^3))</f>
        <v>-5.2064882833074435E-4</v>
      </c>
      <c r="L121">
        <f t="shared" si="1"/>
        <v>118</v>
      </c>
      <c r="M121">
        <f>IF(calculations!C124&lt;currentfa,calculations!F124,xcurrenta)</f>
        <v>11.974350877363804</v>
      </c>
      <c r="N121">
        <f>IF(calculations!C124&lt;currentfa,calculations!G124,ycurrenta)</f>
        <v>-0.37686711168359627</v>
      </c>
    </row>
    <row r="122" spans="1:14">
      <c r="A122">
        <f>IF(calculations!C126&lt;currentF,alpha*(3*COS(calculations!C126)-COS(3*calculations!C126)),alpha*(3*COS(currentF)-COS(3*currentF)))</f>
        <v>-8.0122217193636693</v>
      </c>
      <c r="B122">
        <f>IF(calculations!C126&lt;currentF,4*alpha*(SIN(calculations!C126))^3,4*alpha*(SIN(currentF)^3))</f>
        <v>-5.2064882833074435E-4</v>
      </c>
      <c r="L122">
        <f t="shared" si="1"/>
        <v>119</v>
      </c>
      <c r="M122">
        <f>IF(calculations!C125&lt;currentfa,calculations!F125,xcurrenta)</f>
        <v>11.974350877363804</v>
      </c>
      <c r="N122">
        <f>IF(calculations!C125&lt;currentfa,calculations!G125,ycurrenta)</f>
        <v>-0.37686711168359627</v>
      </c>
    </row>
    <row r="123" spans="1:14">
      <c r="A123">
        <f>IF(calculations!C127&lt;currentF,alpha*(3*COS(calculations!C127)-COS(3*calculations!C127)),alpha*(3*COS(currentF)-COS(3*currentF)))</f>
        <v>-8.0122217193636693</v>
      </c>
      <c r="B123">
        <f>IF(calculations!C127&lt;currentF,4*alpha*(SIN(calculations!C127))^3,4*alpha*(SIN(currentF)^3))</f>
        <v>-5.2064882833074435E-4</v>
      </c>
      <c r="L123">
        <f t="shared" si="1"/>
        <v>120</v>
      </c>
      <c r="M123">
        <f>IF(calculations!C126&lt;currentfa,calculations!F126,xcurrenta)</f>
        <v>11.974350877363804</v>
      </c>
      <c r="N123">
        <f>IF(calculations!C126&lt;currentfa,calculations!G126,ycurrenta)</f>
        <v>-0.37686711168359627</v>
      </c>
    </row>
    <row r="124" spans="1:14">
      <c r="A124">
        <f>IF(calculations!C128&lt;currentF,alpha*(3*COS(calculations!C128)-COS(3*calculations!C128)),alpha*(3*COS(currentF)-COS(3*currentF)))</f>
        <v>-8.0122217193636693</v>
      </c>
      <c r="B124">
        <f>IF(calculations!C128&lt;currentF,4*alpha*(SIN(calculations!C128))^3,4*alpha*(SIN(currentF)^3))</f>
        <v>-5.2064882833074435E-4</v>
      </c>
      <c r="L124">
        <f t="shared" si="1"/>
        <v>121</v>
      </c>
      <c r="M124">
        <f>IF(calculations!C127&lt;currentfa,calculations!F127,xcurrenta)</f>
        <v>11.974350877363804</v>
      </c>
      <c r="N124">
        <f>IF(calculations!C127&lt;currentfa,calculations!G127,ycurrenta)</f>
        <v>-0.37686711168359627</v>
      </c>
    </row>
    <row r="125" spans="1:14">
      <c r="A125">
        <f>IF(calculations!C129&lt;currentF,alpha*(3*COS(calculations!C129)-COS(3*calculations!C129)),alpha*(3*COS(currentF)-COS(3*currentF)))</f>
        <v>-8.0122217193636693</v>
      </c>
      <c r="B125">
        <f>IF(calculations!C129&lt;currentF,4*alpha*(SIN(calculations!C129))^3,4*alpha*(SIN(currentF)^3))</f>
        <v>-5.2064882833074435E-4</v>
      </c>
      <c r="L125">
        <f t="shared" si="1"/>
        <v>122</v>
      </c>
      <c r="M125">
        <f>IF(calculations!C128&lt;currentfa,calculations!F128,xcurrenta)</f>
        <v>11.974350877363804</v>
      </c>
      <c r="N125">
        <f>IF(calculations!C128&lt;currentfa,calculations!G128,ycurrenta)</f>
        <v>-0.37686711168359627</v>
      </c>
    </row>
    <row r="126" spans="1:14">
      <c r="A126">
        <f>IF(calculations!C130&lt;currentF,alpha*(3*COS(calculations!C130)-COS(3*calculations!C130)),alpha*(3*COS(currentF)-COS(3*currentF)))</f>
        <v>-8.0122217193636693</v>
      </c>
      <c r="B126">
        <f>IF(calculations!C130&lt;currentF,4*alpha*(SIN(calculations!C130))^3,4*alpha*(SIN(currentF)^3))</f>
        <v>-5.2064882833074435E-4</v>
      </c>
      <c r="L126">
        <f t="shared" si="1"/>
        <v>123</v>
      </c>
      <c r="M126">
        <f>IF(calculations!C129&lt;currentfa,calculations!F129,xcurrenta)</f>
        <v>11.974350877363804</v>
      </c>
      <c r="N126">
        <f>IF(calculations!C129&lt;currentfa,calculations!G129,ycurrenta)</f>
        <v>-0.37686711168359627</v>
      </c>
    </row>
    <row r="127" spans="1:14">
      <c r="A127">
        <f>IF(calculations!C131&lt;currentF,alpha*(3*COS(calculations!C131)-COS(3*calculations!C131)),alpha*(3*COS(currentF)-COS(3*currentF)))</f>
        <v>-8.0122217193636693</v>
      </c>
      <c r="B127">
        <f>IF(calculations!C131&lt;currentF,4*alpha*(SIN(calculations!C131))^3,4*alpha*(SIN(currentF)^3))</f>
        <v>-5.2064882833074435E-4</v>
      </c>
      <c r="L127">
        <f t="shared" si="1"/>
        <v>124</v>
      </c>
      <c r="M127">
        <f>IF(calculations!C130&lt;currentfa,calculations!F130,xcurrenta)</f>
        <v>11.974350877363804</v>
      </c>
      <c r="N127">
        <f>IF(calculations!C130&lt;currentfa,calculations!G130,ycurrenta)</f>
        <v>-0.37686711168359627</v>
      </c>
    </row>
    <row r="128" spans="1:14">
      <c r="A128">
        <f>IF(calculations!C132&lt;currentF,alpha*(3*COS(calculations!C132)-COS(3*calculations!C132)),alpha*(3*COS(currentF)-COS(3*currentF)))</f>
        <v>-8.0122217193636693</v>
      </c>
      <c r="B128">
        <f>IF(calculations!C132&lt;currentF,4*alpha*(SIN(calculations!C132))^3,4*alpha*(SIN(currentF)^3))</f>
        <v>-5.2064882833074435E-4</v>
      </c>
      <c r="L128">
        <f t="shared" si="1"/>
        <v>125</v>
      </c>
      <c r="M128">
        <f>IF(calculations!C131&lt;currentfa,calculations!F131,xcurrenta)</f>
        <v>11.974350877363804</v>
      </c>
      <c r="N128">
        <f>IF(calculations!C131&lt;currentfa,calculations!G131,ycurrenta)</f>
        <v>-0.37686711168359627</v>
      </c>
    </row>
    <row r="129" spans="1:14">
      <c r="A129">
        <f>IF(calculations!C133&lt;currentF,alpha*(3*COS(calculations!C133)-COS(3*calculations!C133)),alpha*(3*COS(currentF)-COS(3*currentF)))</f>
        <v>-8.0122217193636693</v>
      </c>
      <c r="B129">
        <f>IF(calculations!C133&lt;currentF,4*alpha*(SIN(calculations!C133))^3,4*alpha*(SIN(currentF)^3))</f>
        <v>-5.2064882833074435E-4</v>
      </c>
      <c r="L129">
        <f t="shared" si="1"/>
        <v>126</v>
      </c>
      <c r="M129">
        <f>IF(calculations!C132&lt;currentfa,calculations!F132,xcurrenta)</f>
        <v>11.974350877363804</v>
      </c>
      <c r="N129">
        <f>IF(calculations!C132&lt;currentfa,calculations!G132,ycurrenta)</f>
        <v>-0.37686711168359627</v>
      </c>
    </row>
    <row r="130" spans="1:14">
      <c r="A130">
        <f>IF(calculations!C134&lt;currentF,alpha*(3*COS(calculations!C134)-COS(3*calculations!C134)),alpha*(3*COS(currentF)-COS(3*currentF)))</f>
        <v>-8.0122217193636693</v>
      </c>
      <c r="B130">
        <f>IF(calculations!C134&lt;currentF,4*alpha*(SIN(calculations!C134))^3,4*alpha*(SIN(currentF)^3))</f>
        <v>-5.2064882833074435E-4</v>
      </c>
      <c r="L130">
        <f t="shared" si="1"/>
        <v>127</v>
      </c>
      <c r="M130">
        <f>IF(calculations!C133&lt;currentfa,calculations!F133,xcurrenta)</f>
        <v>11.974350877363804</v>
      </c>
      <c r="N130">
        <f>IF(calculations!C133&lt;currentfa,calculations!G133,ycurrenta)</f>
        <v>-0.37686711168359627</v>
      </c>
    </row>
    <row r="131" spans="1:14">
      <c r="A131">
        <f>IF(calculations!C135&lt;currentF,alpha*(3*COS(calculations!C135)-COS(3*calculations!C135)),alpha*(3*COS(currentF)-COS(3*currentF)))</f>
        <v>-8.0122217193636693</v>
      </c>
      <c r="B131">
        <f>IF(calculations!C135&lt;currentF,4*alpha*(SIN(calculations!C135))^3,4*alpha*(SIN(currentF)^3))</f>
        <v>-5.2064882833074435E-4</v>
      </c>
      <c r="L131">
        <f t="shared" si="1"/>
        <v>128</v>
      </c>
      <c r="M131">
        <f>IF(calculations!C134&lt;currentfa,calculations!F134,xcurrenta)</f>
        <v>11.974350877363804</v>
      </c>
      <c r="N131">
        <f>IF(calculations!C134&lt;currentfa,calculations!G134,ycurrenta)</f>
        <v>-0.37686711168359627</v>
      </c>
    </row>
    <row r="132" spans="1:14">
      <c r="A132">
        <f>IF(calculations!C136&lt;currentF,alpha*(3*COS(calculations!C136)-COS(3*calculations!C136)),alpha*(3*COS(currentF)-COS(3*currentF)))</f>
        <v>-8.0122217193636693</v>
      </c>
      <c r="B132">
        <f>IF(calculations!C136&lt;currentF,4*alpha*(SIN(calculations!C136))^3,4*alpha*(SIN(currentF)^3))</f>
        <v>-5.2064882833074435E-4</v>
      </c>
      <c r="L132">
        <f t="shared" si="1"/>
        <v>129</v>
      </c>
      <c r="M132">
        <f>IF(calculations!C135&lt;currentfa,calculations!F135,xcurrenta)</f>
        <v>11.974350877363804</v>
      </c>
      <c r="N132">
        <f>IF(calculations!C135&lt;currentfa,calculations!G135,ycurrenta)</f>
        <v>-0.37686711168359627</v>
      </c>
    </row>
    <row r="133" spans="1:14">
      <c r="A133">
        <f>IF(calculations!C137&lt;currentF,alpha*(3*COS(calculations!C137)-COS(3*calculations!C137)),alpha*(3*COS(currentF)-COS(3*currentF)))</f>
        <v>-8.0122217193636693</v>
      </c>
      <c r="B133">
        <f>IF(calculations!C137&lt;currentF,4*alpha*(SIN(calculations!C137))^3,4*alpha*(SIN(currentF)^3))</f>
        <v>-5.2064882833074435E-4</v>
      </c>
      <c r="L133">
        <f t="shared" si="1"/>
        <v>130</v>
      </c>
      <c r="M133">
        <f>IF(calculations!C136&lt;currentfa,calculations!F136,xcurrenta)</f>
        <v>11.974350877363804</v>
      </c>
      <c r="N133">
        <f>IF(calculations!C136&lt;currentfa,calculations!G136,ycurrenta)</f>
        <v>-0.37686711168359627</v>
      </c>
    </row>
    <row r="134" spans="1:14">
      <c r="A134">
        <f>IF(calculations!C138&lt;currentF,alpha*(3*COS(calculations!C138)-COS(3*calculations!C138)),alpha*(3*COS(currentF)-COS(3*currentF)))</f>
        <v>-8.0122217193636693</v>
      </c>
      <c r="B134">
        <f>IF(calculations!C138&lt;currentF,4*alpha*(SIN(calculations!C138))^3,4*alpha*(SIN(currentF)^3))</f>
        <v>-5.2064882833074435E-4</v>
      </c>
      <c r="L134">
        <f t="shared" ref="L134:L197" si="2">L133+1</f>
        <v>131</v>
      </c>
      <c r="M134">
        <f>IF(calculations!C137&lt;currentfa,calculations!F137,xcurrenta)</f>
        <v>11.974350877363804</v>
      </c>
      <c r="N134">
        <f>IF(calculations!C137&lt;currentfa,calculations!G137,ycurrenta)</f>
        <v>-0.37686711168359627</v>
      </c>
    </row>
    <row r="135" spans="1:14">
      <c r="A135">
        <f>IF(calculations!C139&lt;currentF,alpha*(3*COS(calculations!C139)-COS(3*calculations!C139)),alpha*(3*COS(currentF)-COS(3*currentF)))</f>
        <v>-8.0122217193636693</v>
      </c>
      <c r="B135">
        <f>IF(calculations!C139&lt;currentF,4*alpha*(SIN(calculations!C139))^3,4*alpha*(SIN(currentF)^3))</f>
        <v>-5.2064882833074435E-4</v>
      </c>
      <c r="L135">
        <f t="shared" si="2"/>
        <v>132</v>
      </c>
      <c r="M135">
        <f>IF(calculations!C138&lt;currentfa,calculations!F138,xcurrenta)</f>
        <v>11.974350877363804</v>
      </c>
      <c r="N135">
        <f>IF(calculations!C138&lt;currentfa,calculations!G138,ycurrenta)</f>
        <v>-0.37686711168359627</v>
      </c>
    </row>
    <row r="136" spans="1:14">
      <c r="A136">
        <f>IF(calculations!C140&lt;currentF,alpha*(3*COS(calculations!C140)-COS(3*calculations!C140)),alpha*(3*COS(currentF)-COS(3*currentF)))</f>
        <v>-8.0122217193636693</v>
      </c>
      <c r="B136">
        <f>IF(calculations!C140&lt;currentF,4*alpha*(SIN(calculations!C140))^3,4*alpha*(SIN(currentF)^3))</f>
        <v>-5.2064882833074435E-4</v>
      </c>
      <c r="L136">
        <f t="shared" si="2"/>
        <v>133</v>
      </c>
      <c r="M136">
        <f>IF(calculations!C139&lt;currentfa,calculations!F139,xcurrenta)</f>
        <v>11.974350877363804</v>
      </c>
      <c r="N136">
        <f>IF(calculations!C139&lt;currentfa,calculations!G139,ycurrenta)</f>
        <v>-0.37686711168359627</v>
      </c>
    </row>
    <row r="137" spans="1:14">
      <c r="A137">
        <f>IF(calculations!C141&lt;currentF,alpha*(3*COS(calculations!C141)-COS(3*calculations!C141)),alpha*(3*COS(currentF)-COS(3*currentF)))</f>
        <v>-8.0122217193636693</v>
      </c>
      <c r="B137">
        <f>IF(calculations!C141&lt;currentF,4*alpha*(SIN(calculations!C141))^3,4*alpha*(SIN(currentF)^3))</f>
        <v>-5.2064882833074435E-4</v>
      </c>
      <c r="L137">
        <f t="shared" si="2"/>
        <v>134</v>
      </c>
      <c r="M137">
        <f>IF(calculations!C140&lt;currentfa,calculations!F140,xcurrenta)</f>
        <v>11.974350877363804</v>
      </c>
      <c r="N137">
        <f>IF(calculations!C140&lt;currentfa,calculations!G140,ycurrenta)</f>
        <v>-0.37686711168359627</v>
      </c>
    </row>
    <row r="138" spans="1:14">
      <c r="A138">
        <f>IF(calculations!C142&lt;currentF,alpha*(3*COS(calculations!C142)-COS(3*calculations!C142)),alpha*(3*COS(currentF)-COS(3*currentF)))</f>
        <v>-8.0122217193636693</v>
      </c>
      <c r="B138">
        <f>IF(calculations!C142&lt;currentF,4*alpha*(SIN(calculations!C142))^3,4*alpha*(SIN(currentF)^3))</f>
        <v>-5.2064882833074435E-4</v>
      </c>
      <c r="L138">
        <f t="shared" si="2"/>
        <v>135</v>
      </c>
      <c r="M138">
        <f>IF(calculations!C141&lt;currentfa,calculations!F141,xcurrenta)</f>
        <v>11.974350877363804</v>
      </c>
      <c r="N138">
        <f>IF(calculations!C141&lt;currentfa,calculations!G141,ycurrenta)</f>
        <v>-0.37686711168359627</v>
      </c>
    </row>
    <row r="139" spans="1:14">
      <c r="A139">
        <f>IF(calculations!C143&lt;currentF,alpha*(3*COS(calculations!C143)-COS(3*calculations!C143)),alpha*(3*COS(currentF)-COS(3*currentF)))</f>
        <v>-8.0122217193636693</v>
      </c>
      <c r="B139">
        <f>IF(calculations!C143&lt;currentF,4*alpha*(SIN(calculations!C143))^3,4*alpha*(SIN(currentF)^3))</f>
        <v>-5.2064882833074435E-4</v>
      </c>
      <c r="L139">
        <f t="shared" si="2"/>
        <v>136</v>
      </c>
      <c r="M139">
        <f>IF(calculations!C142&lt;currentfa,calculations!F142,xcurrenta)</f>
        <v>11.974350877363804</v>
      </c>
      <c r="N139">
        <f>IF(calculations!C142&lt;currentfa,calculations!G142,ycurrenta)</f>
        <v>-0.37686711168359627</v>
      </c>
    </row>
    <row r="140" spans="1:14">
      <c r="A140">
        <f>IF(calculations!C144&lt;currentF,alpha*(3*COS(calculations!C144)-COS(3*calculations!C144)),alpha*(3*COS(currentF)-COS(3*currentF)))</f>
        <v>-8.0122217193636693</v>
      </c>
      <c r="B140">
        <f>IF(calculations!C144&lt;currentF,4*alpha*(SIN(calculations!C144))^3,4*alpha*(SIN(currentF)^3))</f>
        <v>-5.2064882833074435E-4</v>
      </c>
      <c r="L140">
        <f t="shared" si="2"/>
        <v>137</v>
      </c>
      <c r="M140">
        <f>IF(calculations!C143&lt;currentfa,calculations!F143,xcurrenta)</f>
        <v>11.974350877363804</v>
      </c>
      <c r="N140">
        <f>IF(calculations!C143&lt;currentfa,calculations!G143,ycurrenta)</f>
        <v>-0.37686711168359627</v>
      </c>
    </row>
    <row r="141" spans="1:14">
      <c r="A141">
        <f>IF(calculations!C145&lt;currentF,alpha*(3*COS(calculations!C145)-COS(3*calculations!C145)),alpha*(3*COS(currentF)-COS(3*currentF)))</f>
        <v>-8.0122217193636693</v>
      </c>
      <c r="B141">
        <f>IF(calculations!C145&lt;currentF,4*alpha*(SIN(calculations!C145))^3,4*alpha*(SIN(currentF)^3))</f>
        <v>-5.2064882833074435E-4</v>
      </c>
      <c r="L141">
        <f t="shared" si="2"/>
        <v>138</v>
      </c>
      <c r="M141">
        <f>IF(calculations!C144&lt;currentfa,calculations!F144,xcurrenta)</f>
        <v>11.974350877363804</v>
      </c>
      <c r="N141">
        <f>IF(calculations!C144&lt;currentfa,calculations!G144,ycurrenta)</f>
        <v>-0.37686711168359627</v>
      </c>
    </row>
    <row r="142" spans="1:14">
      <c r="A142">
        <f>IF(calculations!C146&lt;currentF,alpha*(3*COS(calculations!C146)-COS(3*calculations!C146)),alpha*(3*COS(currentF)-COS(3*currentF)))</f>
        <v>-8.0122217193636693</v>
      </c>
      <c r="B142">
        <f>IF(calculations!C146&lt;currentF,4*alpha*(SIN(calculations!C146))^3,4*alpha*(SIN(currentF)^3))</f>
        <v>-5.2064882833074435E-4</v>
      </c>
      <c r="L142">
        <f t="shared" si="2"/>
        <v>139</v>
      </c>
      <c r="M142">
        <f>IF(calculations!C145&lt;currentfa,calculations!F145,xcurrenta)</f>
        <v>11.974350877363804</v>
      </c>
      <c r="N142">
        <f>IF(calculations!C145&lt;currentfa,calculations!G145,ycurrenta)</f>
        <v>-0.37686711168359627</v>
      </c>
    </row>
    <row r="143" spans="1:14">
      <c r="A143">
        <f>IF(calculations!C147&lt;currentF,alpha*(3*COS(calculations!C147)-COS(3*calculations!C147)),alpha*(3*COS(currentF)-COS(3*currentF)))</f>
        <v>-8.0122217193636693</v>
      </c>
      <c r="B143">
        <f>IF(calculations!C147&lt;currentF,4*alpha*(SIN(calculations!C147))^3,4*alpha*(SIN(currentF)^3))</f>
        <v>-5.2064882833074435E-4</v>
      </c>
      <c r="L143">
        <f t="shared" si="2"/>
        <v>140</v>
      </c>
      <c r="M143">
        <f>IF(calculations!C146&lt;currentfa,calculations!F146,xcurrenta)</f>
        <v>11.974350877363804</v>
      </c>
      <c r="N143">
        <f>IF(calculations!C146&lt;currentfa,calculations!G146,ycurrenta)</f>
        <v>-0.37686711168359627</v>
      </c>
    </row>
    <row r="144" spans="1:14">
      <c r="A144">
        <f>IF(calculations!C148&lt;currentF,alpha*(3*COS(calculations!C148)-COS(3*calculations!C148)),alpha*(3*COS(currentF)-COS(3*currentF)))</f>
        <v>-8.0122217193636693</v>
      </c>
      <c r="B144">
        <f>IF(calculations!C148&lt;currentF,4*alpha*(SIN(calculations!C148))^3,4*alpha*(SIN(currentF)^3))</f>
        <v>-5.2064882833074435E-4</v>
      </c>
      <c r="L144">
        <f t="shared" si="2"/>
        <v>141</v>
      </c>
      <c r="M144">
        <f>IF(calculations!C147&lt;currentfa,calculations!F147,xcurrenta)</f>
        <v>11.974350877363804</v>
      </c>
      <c r="N144">
        <f>IF(calculations!C147&lt;currentfa,calculations!G147,ycurrenta)</f>
        <v>-0.37686711168359627</v>
      </c>
    </row>
    <row r="145" spans="1:14">
      <c r="A145">
        <f>IF(calculations!C149&lt;currentF,alpha*(3*COS(calculations!C149)-COS(3*calculations!C149)),alpha*(3*COS(currentF)-COS(3*currentF)))</f>
        <v>-8.0122217193636693</v>
      </c>
      <c r="B145">
        <f>IF(calculations!C149&lt;currentF,4*alpha*(SIN(calculations!C149))^3,4*alpha*(SIN(currentF)^3))</f>
        <v>-5.2064882833074435E-4</v>
      </c>
      <c r="L145">
        <f t="shared" si="2"/>
        <v>142</v>
      </c>
      <c r="M145">
        <f>IF(calculations!C148&lt;currentfa,calculations!F148,xcurrenta)</f>
        <v>11.974350877363804</v>
      </c>
      <c r="N145">
        <f>IF(calculations!C148&lt;currentfa,calculations!G148,ycurrenta)</f>
        <v>-0.37686711168359627</v>
      </c>
    </row>
    <row r="146" spans="1:14">
      <c r="A146">
        <f>IF(calculations!C150&lt;currentF,alpha*(3*COS(calculations!C150)-COS(3*calculations!C150)),alpha*(3*COS(currentF)-COS(3*currentF)))</f>
        <v>-8.0122217193636693</v>
      </c>
      <c r="B146">
        <f>IF(calculations!C150&lt;currentF,4*alpha*(SIN(calculations!C150))^3,4*alpha*(SIN(currentF)^3))</f>
        <v>-5.2064882833074435E-4</v>
      </c>
      <c r="L146">
        <f t="shared" si="2"/>
        <v>143</v>
      </c>
      <c r="M146">
        <f>IF(calculations!C149&lt;currentfa,calculations!F149,xcurrenta)</f>
        <v>11.974350877363804</v>
      </c>
      <c r="N146">
        <f>IF(calculations!C149&lt;currentfa,calculations!G149,ycurrenta)</f>
        <v>-0.37686711168359627</v>
      </c>
    </row>
    <row r="147" spans="1:14">
      <c r="A147">
        <f>IF(calculations!C151&lt;currentF,alpha*(3*COS(calculations!C151)-COS(3*calculations!C151)),alpha*(3*COS(currentF)-COS(3*currentF)))</f>
        <v>-8.0122217193636693</v>
      </c>
      <c r="B147">
        <f>IF(calculations!C151&lt;currentF,4*alpha*(SIN(calculations!C151))^3,4*alpha*(SIN(currentF)^3))</f>
        <v>-5.2064882833074435E-4</v>
      </c>
      <c r="L147">
        <f t="shared" si="2"/>
        <v>144</v>
      </c>
      <c r="M147">
        <f>IF(calculations!C150&lt;currentfa,calculations!F150,xcurrenta)</f>
        <v>11.974350877363804</v>
      </c>
      <c r="N147">
        <f>IF(calculations!C150&lt;currentfa,calculations!G150,ycurrenta)</f>
        <v>-0.37686711168359627</v>
      </c>
    </row>
    <row r="148" spans="1:14">
      <c r="A148">
        <f>IF(calculations!C152&lt;currentF,alpha*(3*COS(calculations!C152)-COS(3*calculations!C152)),alpha*(3*COS(currentF)-COS(3*currentF)))</f>
        <v>-8.0122217193636693</v>
      </c>
      <c r="B148">
        <f>IF(calculations!C152&lt;currentF,4*alpha*(SIN(calculations!C152))^3,4*alpha*(SIN(currentF)^3))</f>
        <v>-5.2064882833074435E-4</v>
      </c>
      <c r="L148">
        <f t="shared" si="2"/>
        <v>145</v>
      </c>
      <c r="M148">
        <f>IF(calculations!C151&lt;currentfa,calculations!F151,xcurrenta)</f>
        <v>11.974350877363804</v>
      </c>
      <c r="N148">
        <f>IF(calculations!C151&lt;currentfa,calculations!G151,ycurrenta)</f>
        <v>-0.37686711168359627</v>
      </c>
    </row>
    <row r="149" spans="1:14">
      <c r="A149">
        <f>IF(calculations!C153&lt;currentF,alpha*(3*COS(calculations!C153)-COS(3*calculations!C153)),alpha*(3*COS(currentF)-COS(3*currentF)))</f>
        <v>-8.0122217193636693</v>
      </c>
      <c r="B149">
        <f>IF(calculations!C153&lt;currentF,4*alpha*(SIN(calculations!C153))^3,4*alpha*(SIN(currentF)^3))</f>
        <v>-5.2064882833074435E-4</v>
      </c>
      <c r="L149">
        <f t="shared" si="2"/>
        <v>146</v>
      </c>
      <c r="M149">
        <f>IF(calculations!C152&lt;currentfa,calculations!F152,xcurrenta)</f>
        <v>11.974350877363804</v>
      </c>
      <c r="N149">
        <f>IF(calculations!C152&lt;currentfa,calculations!G152,ycurrenta)</f>
        <v>-0.37686711168359627</v>
      </c>
    </row>
    <row r="150" spans="1:14">
      <c r="A150">
        <f>IF(calculations!C154&lt;currentF,alpha*(3*COS(calculations!C154)-COS(3*calculations!C154)),alpha*(3*COS(currentF)-COS(3*currentF)))</f>
        <v>-8.0122217193636693</v>
      </c>
      <c r="B150">
        <f>IF(calculations!C154&lt;currentF,4*alpha*(SIN(calculations!C154))^3,4*alpha*(SIN(currentF)^3))</f>
        <v>-5.2064882833074435E-4</v>
      </c>
      <c r="L150">
        <f t="shared" si="2"/>
        <v>147</v>
      </c>
      <c r="M150">
        <f>IF(calculations!C153&lt;currentfa,calculations!F153,xcurrenta)</f>
        <v>11.974350877363804</v>
      </c>
      <c r="N150">
        <f>IF(calculations!C153&lt;currentfa,calculations!G153,ycurrenta)</f>
        <v>-0.37686711168359627</v>
      </c>
    </row>
    <row r="151" spans="1:14">
      <c r="A151">
        <f>IF(calculations!C155&lt;currentF,alpha*(3*COS(calculations!C155)-COS(3*calculations!C155)),alpha*(3*COS(currentF)-COS(3*currentF)))</f>
        <v>-8.0122217193636693</v>
      </c>
      <c r="B151">
        <f>IF(calculations!C155&lt;currentF,4*alpha*(SIN(calculations!C155))^3,4*alpha*(SIN(currentF)^3))</f>
        <v>-5.2064882833074435E-4</v>
      </c>
      <c r="L151">
        <f t="shared" si="2"/>
        <v>148</v>
      </c>
      <c r="M151">
        <f>IF(calculations!C154&lt;currentfa,calculations!F154,xcurrenta)</f>
        <v>11.974350877363804</v>
      </c>
      <c r="N151">
        <f>IF(calculations!C154&lt;currentfa,calculations!G154,ycurrenta)</f>
        <v>-0.37686711168359627</v>
      </c>
    </row>
    <row r="152" spans="1:14">
      <c r="A152">
        <f>IF(calculations!C156&lt;currentF,alpha*(3*COS(calculations!C156)-COS(3*calculations!C156)),alpha*(3*COS(currentF)-COS(3*currentF)))</f>
        <v>-8.0122217193636693</v>
      </c>
      <c r="B152">
        <f>IF(calculations!C156&lt;currentF,4*alpha*(SIN(calculations!C156))^3,4*alpha*(SIN(currentF)^3))</f>
        <v>-5.2064882833074435E-4</v>
      </c>
      <c r="L152">
        <f t="shared" si="2"/>
        <v>149</v>
      </c>
      <c r="M152">
        <f>IF(calculations!C155&lt;currentfa,calculations!F155,xcurrenta)</f>
        <v>11.974350877363804</v>
      </c>
      <c r="N152">
        <f>IF(calculations!C155&lt;currentfa,calculations!G155,ycurrenta)</f>
        <v>-0.37686711168359627</v>
      </c>
    </row>
    <row r="153" spans="1:14">
      <c r="A153">
        <f>IF(calculations!C157&lt;currentF,alpha*(3*COS(calculations!C157)-COS(3*calculations!C157)),alpha*(3*COS(currentF)-COS(3*currentF)))</f>
        <v>-8.0122217193636693</v>
      </c>
      <c r="B153">
        <f>IF(calculations!C157&lt;currentF,4*alpha*(SIN(calculations!C157))^3,4*alpha*(SIN(currentF)^3))</f>
        <v>-5.2064882833074435E-4</v>
      </c>
      <c r="L153">
        <f t="shared" si="2"/>
        <v>150</v>
      </c>
      <c r="M153">
        <f>IF(calculations!C156&lt;currentfa,calculations!F156,xcurrenta)</f>
        <v>11.974350877363804</v>
      </c>
      <c r="N153">
        <f>IF(calculations!C156&lt;currentfa,calculations!G156,ycurrenta)</f>
        <v>-0.37686711168359627</v>
      </c>
    </row>
    <row r="154" spans="1:14">
      <c r="A154">
        <f>IF(calculations!C158&lt;currentF,alpha*(3*COS(calculations!C158)-COS(3*calculations!C158)),alpha*(3*COS(currentF)-COS(3*currentF)))</f>
        <v>-8.0122217193636693</v>
      </c>
      <c r="B154">
        <f>IF(calculations!C158&lt;currentF,4*alpha*(SIN(calculations!C158))^3,4*alpha*(SIN(currentF)^3))</f>
        <v>-5.2064882833074435E-4</v>
      </c>
      <c r="L154">
        <f t="shared" si="2"/>
        <v>151</v>
      </c>
      <c r="M154">
        <f>IF(calculations!C157&lt;currentfa,calculations!F157,xcurrenta)</f>
        <v>11.974350877363804</v>
      </c>
      <c r="N154">
        <f>IF(calculations!C157&lt;currentfa,calculations!G157,ycurrenta)</f>
        <v>-0.37686711168359627</v>
      </c>
    </row>
    <row r="155" spans="1:14">
      <c r="A155">
        <f>IF(calculations!C159&lt;currentF,alpha*(3*COS(calculations!C159)-COS(3*calculations!C159)),alpha*(3*COS(currentF)-COS(3*currentF)))</f>
        <v>-8.0122217193636693</v>
      </c>
      <c r="B155">
        <f>IF(calculations!C159&lt;currentF,4*alpha*(SIN(calculations!C159))^3,4*alpha*(SIN(currentF)^3))</f>
        <v>-5.2064882833074435E-4</v>
      </c>
      <c r="L155">
        <f t="shared" si="2"/>
        <v>152</v>
      </c>
      <c r="M155">
        <f>IF(calculations!C158&lt;currentfa,calculations!F158,xcurrenta)</f>
        <v>11.974350877363804</v>
      </c>
      <c r="N155">
        <f>IF(calculations!C158&lt;currentfa,calculations!G158,ycurrenta)</f>
        <v>-0.37686711168359627</v>
      </c>
    </row>
    <row r="156" spans="1:14">
      <c r="A156">
        <f>IF(calculations!C160&lt;currentF,alpha*(3*COS(calculations!C160)-COS(3*calculations!C160)),alpha*(3*COS(currentF)-COS(3*currentF)))</f>
        <v>-8.0122217193636693</v>
      </c>
      <c r="B156">
        <f>IF(calculations!C160&lt;currentF,4*alpha*(SIN(calculations!C160))^3,4*alpha*(SIN(currentF)^3))</f>
        <v>-5.2064882833074435E-4</v>
      </c>
      <c r="L156">
        <f t="shared" si="2"/>
        <v>153</v>
      </c>
      <c r="M156">
        <f>IF(calculations!C159&lt;currentfa,calculations!F159,xcurrenta)</f>
        <v>11.974350877363804</v>
      </c>
      <c r="N156">
        <f>IF(calculations!C159&lt;currentfa,calculations!G159,ycurrenta)</f>
        <v>-0.37686711168359627</v>
      </c>
    </row>
    <row r="157" spans="1:14">
      <c r="A157">
        <f>IF(calculations!C161&lt;currentF,alpha*(3*COS(calculations!C161)-COS(3*calculations!C161)),alpha*(3*COS(currentF)-COS(3*currentF)))</f>
        <v>-8.0122217193636693</v>
      </c>
      <c r="B157">
        <f>IF(calculations!C161&lt;currentF,4*alpha*(SIN(calculations!C161))^3,4*alpha*(SIN(currentF)^3))</f>
        <v>-5.2064882833074435E-4</v>
      </c>
      <c r="L157">
        <f t="shared" si="2"/>
        <v>154</v>
      </c>
      <c r="M157">
        <f>IF(calculations!C160&lt;currentfa,calculations!F160,xcurrenta)</f>
        <v>11.974350877363804</v>
      </c>
      <c r="N157">
        <f>IF(calculations!C160&lt;currentfa,calculations!G160,ycurrenta)</f>
        <v>-0.37686711168359627</v>
      </c>
    </row>
    <row r="158" spans="1:14">
      <c r="A158">
        <f>IF(calculations!C162&lt;currentF,alpha*(3*COS(calculations!C162)-COS(3*calculations!C162)),alpha*(3*COS(currentF)-COS(3*currentF)))</f>
        <v>-8.0122217193636693</v>
      </c>
      <c r="B158">
        <f>IF(calculations!C162&lt;currentF,4*alpha*(SIN(calculations!C162))^3,4*alpha*(SIN(currentF)^3))</f>
        <v>-5.2064882833074435E-4</v>
      </c>
      <c r="L158">
        <f t="shared" si="2"/>
        <v>155</v>
      </c>
      <c r="M158">
        <f>IF(calculations!C161&lt;currentfa,calculations!F161,xcurrenta)</f>
        <v>11.974350877363804</v>
      </c>
      <c r="N158">
        <f>IF(calculations!C161&lt;currentfa,calculations!G161,ycurrenta)</f>
        <v>-0.37686711168359627</v>
      </c>
    </row>
    <row r="159" spans="1:14">
      <c r="A159">
        <f>IF(calculations!C163&lt;currentF,alpha*(3*COS(calculations!C163)-COS(3*calculations!C163)),alpha*(3*COS(currentF)-COS(3*currentF)))</f>
        <v>-8.0122217193636693</v>
      </c>
      <c r="B159">
        <f>IF(calculations!C163&lt;currentF,4*alpha*(SIN(calculations!C163))^3,4*alpha*(SIN(currentF)^3))</f>
        <v>-5.2064882833074435E-4</v>
      </c>
      <c r="L159">
        <f t="shared" si="2"/>
        <v>156</v>
      </c>
      <c r="M159">
        <f>IF(calculations!C162&lt;currentfa,calculations!F162,xcurrenta)</f>
        <v>11.974350877363804</v>
      </c>
      <c r="N159">
        <f>IF(calculations!C162&lt;currentfa,calculations!G162,ycurrenta)</f>
        <v>-0.37686711168359627</v>
      </c>
    </row>
    <row r="160" spans="1:14">
      <c r="A160">
        <f>IF(calculations!C164&lt;currentF,alpha*(3*COS(calculations!C164)-COS(3*calculations!C164)),alpha*(3*COS(currentF)-COS(3*currentF)))</f>
        <v>-8.0122217193636693</v>
      </c>
      <c r="B160">
        <f>IF(calculations!C164&lt;currentF,4*alpha*(SIN(calculations!C164))^3,4*alpha*(SIN(currentF)^3))</f>
        <v>-5.2064882833074435E-4</v>
      </c>
      <c r="L160">
        <f t="shared" si="2"/>
        <v>157</v>
      </c>
      <c r="M160">
        <f>IF(calculations!C163&lt;currentfa,calculations!F163,xcurrenta)</f>
        <v>11.974350877363804</v>
      </c>
      <c r="N160">
        <f>IF(calculations!C163&lt;currentfa,calculations!G163,ycurrenta)</f>
        <v>-0.37686711168359627</v>
      </c>
    </row>
    <row r="161" spans="1:14">
      <c r="A161">
        <f>IF(calculations!C165&lt;currentF,alpha*(3*COS(calculations!C165)-COS(3*calculations!C165)),alpha*(3*COS(currentF)-COS(3*currentF)))</f>
        <v>-8.0122217193636693</v>
      </c>
      <c r="B161">
        <f>IF(calculations!C165&lt;currentF,4*alpha*(SIN(calculations!C165))^3,4*alpha*(SIN(currentF)^3))</f>
        <v>-5.2064882833074435E-4</v>
      </c>
      <c r="L161">
        <f t="shared" si="2"/>
        <v>158</v>
      </c>
      <c r="M161">
        <f>IF(calculations!C164&lt;currentfa,calculations!F164,xcurrenta)</f>
        <v>11.974350877363804</v>
      </c>
      <c r="N161">
        <f>IF(calculations!C164&lt;currentfa,calculations!G164,ycurrenta)</f>
        <v>-0.37686711168359627</v>
      </c>
    </row>
    <row r="162" spans="1:14">
      <c r="A162">
        <f>IF(calculations!C166&lt;currentF,alpha*(3*COS(calculations!C166)-COS(3*calculations!C166)),alpha*(3*COS(currentF)-COS(3*currentF)))</f>
        <v>-8.0122217193636693</v>
      </c>
      <c r="B162">
        <f>IF(calculations!C166&lt;currentF,4*alpha*(SIN(calculations!C166))^3,4*alpha*(SIN(currentF)^3))</f>
        <v>-5.2064882833074435E-4</v>
      </c>
      <c r="L162">
        <f t="shared" si="2"/>
        <v>159</v>
      </c>
      <c r="M162">
        <f>IF(calculations!C165&lt;currentfa,calculations!F165,xcurrenta)</f>
        <v>11.974350877363804</v>
      </c>
      <c r="N162">
        <f>IF(calculations!C165&lt;currentfa,calculations!G165,ycurrenta)</f>
        <v>-0.37686711168359627</v>
      </c>
    </row>
    <row r="163" spans="1:14">
      <c r="A163">
        <f>IF(calculations!C167&lt;currentF,alpha*(3*COS(calculations!C167)-COS(3*calculations!C167)),alpha*(3*COS(currentF)-COS(3*currentF)))</f>
        <v>-8.0122217193636693</v>
      </c>
      <c r="B163">
        <f>IF(calculations!C167&lt;currentF,4*alpha*(SIN(calculations!C167))^3,4*alpha*(SIN(currentF)^3))</f>
        <v>-5.2064882833074435E-4</v>
      </c>
      <c r="L163">
        <f t="shared" si="2"/>
        <v>160</v>
      </c>
      <c r="M163">
        <f>IF(calculations!C166&lt;currentfa,calculations!F166,xcurrenta)</f>
        <v>11.974350877363804</v>
      </c>
      <c r="N163">
        <f>IF(calculations!C166&lt;currentfa,calculations!G166,ycurrenta)</f>
        <v>-0.37686711168359627</v>
      </c>
    </row>
    <row r="164" spans="1:14">
      <c r="A164">
        <f>IF(calculations!C168&lt;currentF,alpha*(3*COS(calculations!C168)-COS(3*calculations!C168)),alpha*(3*COS(currentF)-COS(3*currentF)))</f>
        <v>-8.0122217193636693</v>
      </c>
      <c r="B164">
        <f>IF(calculations!C168&lt;currentF,4*alpha*(SIN(calculations!C168))^3,4*alpha*(SIN(currentF)^3))</f>
        <v>-5.2064882833074435E-4</v>
      </c>
      <c r="L164">
        <f t="shared" si="2"/>
        <v>161</v>
      </c>
      <c r="M164">
        <f>IF(calculations!C167&lt;currentfa,calculations!F167,xcurrenta)</f>
        <v>11.974350877363804</v>
      </c>
      <c r="N164">
        <f>IF(calculations!C167&lt;currentfa,calculations!G167,ycurrenta)</f>
        <v>-0.37686711168359627</v>
      </c>
    </row>
    <row r="165" spans="1:14">
      <c r="A165">
        <f>IF(calculations!C169&lt;currentF,alpha*(3*COS(calculations!C169)-COS(3*calculations!C169)),alpha*(3*COS(currentF)-COS(3*currentF)))</f>
        <v>-8.0122217193636693</v>
      </c>
      <c r="B165">
        <f>IF(calculations!C169&lt;currentF,4*alpha*(SIN(calculations!C169))^3,4*alpha*(SIN(currentF)^3))</f>
        <v>-5.2064882833074435E-4</v>
      </c>
      <c r="L165">
        <f t="shared" si="2"/>
        <v>162</v>
      </c>
      <c r="M165">
        <f>IF(calculations!C168&lt;currentfa,calculations!F168,xcurrenta)</f>
        <v>11.974350877363804</v>
      </c>
      <c r="N165">
        <f>IF(calculations!C168&lt;currentfa,calculations!G168,ycurrenta)</f>
        <v>-0.37686711168359627</v>
      </c>
    </row>
    <row r="166" spans="1:14">
      <c r="A166">
        <f>IF(calculations!C170&lt;currentF,alpha*(3*COS(calculations!C170)-COS(3*calculations!C170)),alpha*(3*COS(currentF)-COS(3*currentF)))</f>
        <v>-8.0122217193636693</v>
      </c>
      <c r="B166">
        <f>IF(calculations!C170&lt;currentF,4*alpha*(SIN(calculations!C170))^3,4*alpha*(SIN(currentF)^3))</f>
        <v>-5.2064882833074435E-4</v>
      </c>
      <c r="L166">
        <f t="shared" si="2"/>
        <v>163</v>
      </c>
      <c r="M166">
        <f>IF(calculations!C169&lt;currentfa,calculations!F169,xcurrenta)</f>
        <v>11.974350877363804</v>
      </c>
      <c r="N166">
        <f>IF(calculations!C169&lt;currentfa,calculations!G169,ycurrenta)</f>
        <v>-0.37686711168359627</v>
      </c>
    </row>
    <row r="167" spans="1:14">
      <c r="A167">
        <f>IF(calculations!C171&lt;currentF,alpha*(3*COS(calculations!C171)-COS(3*calculations!C171)),alpha*(3*COS(currentF)-COS(3*currentF)))</f>
        <v>-8.0122217193636693</v>
      </c>
      <c r="B167">
        <f>IF(calculations!C171&lt;currentF,4*alpha*(SIN(calculations!C171))^3,4*alpha*(SIN(currentF)^3))</f>
        <v>-5.2064882833074435E-4</v>
      </c>
      <c r="L167">
        <f t="shared" si="2"/>
        <v>164</v>
      </c>
      <c r="M167">
        <f>IF(calculations!C170&lt;currentfa,calculations!F170,xcurrenta)</f>
        <v>11.974350877363804</v>
      </c>
      <c r="N167">
        <f>IF(calculations!C170&lt;currentfa,calculations!G170,ycurrenta)</f>
        <v>-0.37686711168359627</v>
      </c>
    </row>
    <row r="168" spans="1:14">
      <c r="A168">
        <f>IF(calculations!C172&lt;currentF,alpha*(3*COS(calculations!C172)-COS(3*calculations!C172)),alpha*(3*COS(currentF)-COS(3*currentF)))</f>
        <v>-8.0122217193636693</v>
      </c>
      <c r="B168">
        <f>IF(calculations!C172&lt;currentF,4*alpha*(SIN(calculations!C172))^3,4*alpha*(SIN(currentF)^3))</f>
        <v>-5.2064882833074435E-4</v>
      </c>
      <c r="L168">
        <f t="shared" si="2"/>
        <v>165</v>
      </c>
      <c r="M168">
        <f>IF(calculations!C171&lt;currentfa,calculations!F171,xcurrenta)</f>
        <v>11.974350877363804</v>
      </c>
      <c r="N168">
        <f>IF(calculations!C171&lt;currentfa,calculations!G171,ycurrenta)</f>
        <v>-0.37686711168359627</v>
      </c>
    </row>
    <row r="169" spans="1:14">
      <c r="A169">
        <f>IF(calculations!C173&lt;currentF,alpha*(3*COS(calculations!C173)-COS(3*calculations!C173)),alpha*(3*COS(currentF)-COS(3*currentF)))</f>
        <v>-8.0122217193636693</v>
      </c>
      <c r="B169">
        <f>IF(calculations!C173&lt;currentF,4*alpha*(SIN(calculations!C173))^3,4*alpha*(SIN(currentF)^3))</f>
        <v>-5.2064882833074435E-4</v>
      </c>
      <c r="L169">
        <f t="shared" si="2"/>
        <v>166</v>
      </c>
      <c r="M169">
        <f>IF(calculations!C172&lt;currentfa,calculations!F172,xcurrenta)</f>
        <v>11.974350877363804</v>
      </c>
      <c r="N169">
        <f>IF(calculations!C172&lt;currentfa,calculations!G172,ycurrenta)</f>
        <v>-0.37686711168359627</v>
      </c>
    </row>
    <row r="170" spans="1:14">
      <c r="A170">
        <f>IF(calculations!C174&lt;currentF,alpha*(3*COS(calculations!C174)-COS(3*calculations!C174)),alpha*(3*COS(currentF)-COS(3*currentF)))</f>
        <v>-8.0122217193636693</v>
      </c>
      <c r="B170">
        <f>IF(calculations!C174&lt;currentF,4*alpha*(SIN(calculations!C174))^3,4*alpha*(SIN(currentF)^3))</f>
        <v>-5.2064882833074435E-4</v>
      </c>
      <c r="L170">
        <f t="shared" si="2"/>
        <v>167</v>
      </c>
      <c r="M170">
        <f>IF(calculations!C173&lt;currentfa,calculations!F173,xcurrenta)</f>
        <v>11.974350877363804</v>
      </c>
      <c r="N170">
        <f>IF(calculations!C173&lt;currentfa,calculations!G173,ycurrenta)</f>
        <v>-0.37686711168359627</v>
      </c>
    </row>
    <row r="171" spans="1:14">
      <c r="A171">
        <f>IF(calculations!C175&lt;currentF,alpha*(3*COS(calculations!C175)-COS(3*calculations!C175)),alpha*(3*COS(currentF)-COS(3*currentF)))</f>
        <v>-8.0122217193636693</v>
      </c>
      <c r="B171">
        <f>IF(calculations!C175&lt;currentF,4*alpha*(SIN(calculations!C175))^3,4*alpha*(SIN(currentF)^3))</f>
        <v>-5.2064882833074435E-4</v>
      </c>
      <c r="L171">
        <f t="shared" si="2"/>
        <v>168</v>
      </c>
      <c r="M171">
        <f>IF(calculations!C174&lt;currentfa,calculations!F174,xcurrenta)</f>
        <v>11.974350877363804</v>
      </c>
      <c r="N171">
        <f>IF(calculations!C174&lt;currentfa,calculations!G174,ycurrenta)</f>
        <v>-0.37686711168359627</v>
      </c>
    </row>
    <row r="172" spans="1:14">
      <c r="A172">
        <f>IF(calculations!C176&lt;currentF,alpha*(3*COS(calculations!C176)-COS(3*calculations!C176)),alpha*(3*COS(currentF)-COS(3*currentF)))</f>
        <v>-8.0122217193636693</v>
      </c>
      <c r="B172">
        <f>IF(calculations!C176&lt;currentF,4*alpha*(SIN(calculations!C176))^3,4*alpha*(SIN(currentF)^3))</f>
        <v>-5.2064882833074435E-4</v>
      </c>
      <c r="L172">
        <f t="shared" si="2"/>
        <v>169</v>
      </c>
      <c r="M172">
        <f>IF(calculations!C175&lt;currentfa,calculations!F175,xcurrenta)</f>
        <v>11.974350877363804</v>
      </c>
      <c r="N172">
        <f>IF(calculations!C175&lt;currentfa,calculations!G175,ycurrenta)</f>
        <v>-0.37686711168359627</v>
      </c>
    </row>
    <row r="173" spans="1:14">
      <c r="A173">
        <f>IF(calculations!C177&lt;currentF,alpha*(3*COS(calculations!C177)-COS(3*calculations!C177)),alpha*(3*COS(currentF)-COS(3*currentF)))</f>
        <v>-8.0122217193636693</v>
      </c>
      <c r="B173">
        <f>IF(calculations!C177&lt;currentF,4*alpha*(SIN(calculations!C177))^3,4*alpha*(SIN(currentF)^3))</f>
        <v>-5.2064882833074435E-4</v>
      </c>
      <c r="L173">
        <f t="shared" si="2"/>
        <v>170</v>
      </c>
      <c r="M173">
        <f>IF(calculations!C176&lt;currentfa,calculations!F176,xcurrenta)</f>
        <v>11.974350877363804</v>
      </c>
      <c r="N173">
        <f>IF(calculations!C176&lt;currentfa,calculations!G176,ycurrenta)</f>
        <v>-0.37686711168359627</v>
      </c>
    </row>
    <row r="174" spans="1:14">
      <c r="A174">
        <f>IF(calculations!C178&lt;currentF,alpha*(3*COS(calculations!C178)-COS(3*calculations!C178)),alpha*(3*COS(currentF)-COS(3*currentF)))</f>
        <v>-8.0122217193636693</v>
      </c>
      <c r="B174">
        <f>IF(calculations!C178&lt;currentF,4*alpha*(SIN(calculations!C178))^3,4*alpha*(SIN(currentF)^3))</f>
        <v>-5.2064882833074435E-4</v>
      </c>
      <c r="L174">
        <f t="shared" si="2"/>
        <v>171</v>
      </c>
      <c r="M174">
        <f>IF(calculations!C177&lt;currentfa,calculations!F177,xcurrenta)</f>
        <v>11.974350877363804</v>
      </c>
      <c r="N174">
        <f>IF(calculations!C177&lt;currentfa,calculations!G177,ycurrenta)</f>
        <v>-0.37686711168359627</v>
      </c>
    </row>
    <row r="175" spans="1:14">
      <c r="A175">
        <f>IF(calculations!C179&lt;currentF,alpha*(3*COS(calculations!C179)-COS(3*calculations!C179)),alpha*(3*COS(currentF)-COS(3*currentF)))</f>
        <v>-8.0122217193636693</v>
      </c>
      <c r="B175">
        <f>IF(calculations!C179&lt;currentF,4*alpha*(SIN(calculations!C179))^3,4*alpha*(SIN(currentF)^3))</f>
        <v>-5.2064882833074435E-4</v>
      </c>
      <c r="L175">
        <f t="shared" si="2"/>
        <v>172</v>
      </c>
      <c r="M175">
        <f>IF(calculations!C178&lt;currentfa,calculations!F178,xcurrenta)</f>
        <v>11.974350877363804</v>
      </c>
      <c r="N175">
        <f>IF(calculations!C178&lt;currentfa,calculations!G178,ycurrenta)</f>
        <v>-0.37686711168359627</v>
      </c>
    </row>
    <row r="176" spans="1:14">
      <c r="A176">
        <f>IF(calculations!C180&lt;currentF,alpha*(3*COS(calculations!C180)-COS(3*calculations!C180)),alpha*(3*COS(currentF)-COS(3*currentF)))</f>
        <v>-8.0122217193636693</v>
      </c>
      <c r="B176">
        <f>IF(calculations!C180&lt;currentF,4*alpha*(SIN(calculations!C180))^3,4*alpha*(SIN(currentF)^3))</f>
        <v>-5.2064882833074435E-4</v>
      </c>
      <c r="L176">
        <f t="shared" si="2"/>
        <v>173</v>
      </c>
      <c r="M176">
        <f>IF(calculations!C179&lt;currentfa,calculations!F179,xcurrenta)</f>
        <v>11.974350877363804</v>
      </c>
      <c r="N176">
        <f>IF(calculations!C179&lt;currentfa,calculations!G179,ycurrenta)</f>
        <v>-0.37686711168359627</v>
      </c>
    </row>
    <row r="177" spans="1:14">
      <c r="A177">
        <f>IF(calculations!C181&lt;currentF,alpha*(3*COS(calculations!C181)-COS(3*calculations!C181)),alpha*(3*COS(currentF)-COS(3*currentF)))</f>
        <v>-8.0122217193636693</v>
      </c>
      <c r="B177">
        <f>IF(calculations!C181&lt;currentF,4*alpha*(SIN(calculations!C181))^3,4*alpha*(SIN(currentF)^3))</f>
        <v>-5.2064882833074435E-4</v>
      </c>
      <c r="L177">
        <f t="shared" si="2"/>
        <v>174</v>
      </c>
      <c r="M177">
        <f>IF(calculations!C180&lt;currentfa,calculations!F180,xcurrenta)</f>
        <v>11.974350877363804</v>
      </c>
      <c r="N177">
        <f>IF(calculations!C180&lt;currentfa,calculations!G180,ycurrenta)</f>
        <v>-0.37686711168359627</v>
      </c>
    </row>
    <row r="178" spans="1:14">
      <c r="A178">
        <f>IF(calculations!C182&lt;currentF,alpha*(3*COS(calculations!C182)-COS(3*calculations!C182)),alpha*(3*COS(currentF)-COS(3*currentF)))</f>
        <v>-8.0122217193636693</v>
      </c>
      <c r="B178">
        <f>IF(calculations!C182&lt;currentF,4*alpha*(SIN(calculations!C182))^3,4*alpha*(SIN(currentF)^3))</f>
        <v>-5.2064882833074435E-4</v>
      </c>
      <c r="L178">
        <f t="shared" si="2"/>
        <v>175</v>
      </c>
      <c r="M178">
        <f>IF(calculations!C181&lt;currentfa,calculations!F181,xcurrenta)</f>
        <v>11.974350877363804</v>
      </c>
      <c r="N178">
        <f>IF(calculations!C181&lt;currentfa,calculations!G181,ycurrenta)</f>
        <v>-0.37686711168359627</v>
      </c>
    </row>
    <row r="179" spans="1:14">
      <c r="A179">
        <f>IF(calculations!C183&lt;currentF,alpha*(3*COS(calculations!C183)-COS(3*calculations!C183)),alpha*(3*COS(currentF)-COS(3*currentF)))</f>
        <v>-8.0122217193636693</v>
      </c>
      <c r="B179">
        <f>IF(calculations!C183&lt;currentF,4*alpha*(SIN(calculations!C183))^3,4*alpha*(SIN(currentF)^3))</f>
        <v>-5.2064882833074435E-4</v>
      </c>
      <c r="L179">
        <f t="shared" si="2"/>
        <v>176</v>
      </c>
      <c r="M179">
        <f>IF(calculations!C182&lt;currentfa,calculations!F182,xcurrenta)</f>
        <v>11.974350877363804</v>
      </c>
      <c r="N179">
        <f>IF(calculations!C182&lt;currentfa,calculations!G182,ycurrenta)</f>
        <v>-0.37686711168359627</v>
      </c>
    </row>
    <row r="180" spans="1:14">
      <c r="A180">
        <f>IF(calculations!C184&lt;currentF,alpha*(3*COS(calculations!C184)-COS(3*calculations!C184)),alpha*(3*COS(currentF)-COS(3*currentF)))</f>
        <v>-8.0122217193636693</v>
      </c>
      <c r="B180">
        <f>IF(calculations!C184&lt;currentF,4*alpha*(SIN(calculations!C184))^3,4*alpha*(SIN(currentF)^3))</f>
        <v>-5.2064882833074435E-4</v>
      </c>
      <c r="L180">
        <f t="shared" si="2"/>
        <v>177</v>
      </c>
      <c r="M180">
        <f>IF(calculations!C183&lt;currentfa,calculations!F183,xcurrenta)</f>
        <v>11.974350877363804</v>
      </c>
      <c r="N180">
        <f>IF(calculations!C183&lt;currentfa,calculations!G183,ycurrenta)</f>
        <v>-0.37686711168359627</v>
      </c>
    </row>
    <row r="181" spans="1:14">
      <c r="A181">
        <f>IF(calculations!C185&lt;currentF,alpha*(3*COS(calculations!C185)-COS(3*calculations!C185)),alpha*(3*COS(currentF)-COS(3*currentF)))</f>
        <v>-8.0122217193636693</v>
      </c>
      <c r="B181">
        <f>IF(calculations!C185&lt;currentF,4*alpha*(SIN(calculations!C185))^3,4*alpha*(SIN(currentF)^3))</f>
        <v>-5.2064882833074435E-4</v>
      </c>
      <c r="L181">
        <f t="shared" si="2"/>
        <v>178</v>
      </c>
      <c r="M181">
        <f>IF(calculations!C184&lt;currentfa,calculations!F184,xcurrenta)</f>
        <v>11.974350877363804</v>
      </c>
      <c r="N181">
        <f>IF(calculations!C184&lt;currentfa,calculations!G184,ycurrenta)</f>
        <v>-0.37686711168359627</v>
      </c>
    </row>
    <row r="182" spans="1:14">
      <c r="A182">
        <f>IF(calculations!C186&lt;currentF,alpha*(3*COS(calculations!C186)-COS(3*calculations!C186)),alpha*(3*COS(currentF)-COS(3*currentF)))</f>
        <v>-8.0122217193636693</v>
      </c>
      <c r="B182">
        <f>IF(calculations!C186&lt;currentF,4*alpha*(SIN(calculations!C186))^3,4*alpha*(SIN(currentF)^3))</f>
        <v>-5.2064882833074435E-4</v>
      </c>
      <c r="L182">
        <f t="shared" si="2"/>
        <v>179</v>
      </c>
      <c r="M182">
        <f>IF(calculations!C185&lt;currentfa,calculations!F185,xcurrenta)</f>
        <v>11.974350877363804</v>
      </c>
      <c r="N182">
        <f>IF(calculations!C185&lt;currentfa,calculations!G185,ycurrenta)</f>
        <v>-0.37686711168359627</v>
      </c>
    </row>
    <row r="183" spans="1:14">
      <c r="A183">
        <f>IF(calculations!C187&lt;currentF,alpha*(3*COS(calculations!C187)-COS(3*calculations!C187)),alpha*(3*COS(currentF)-COS(3*currentF)))</f>
        <v>-8.0122217193636693</v>
      </c>
      <c r="B183">
        <f>IF(calculations!C187&lt;currentF,4*alpha*(SIN(calculations!C187))^3,4*alpha*(SIN(currentF)^3))</f>
        <v>-5.2064882833074435E-4</v>
      </c>
      <c r="L183">
        <f t="shared" si="2"/>
        <v>180</v>
      </c>
      <c r="M183">
        <f>IF(calculations!C186&lt;currentfa,calculations!F186,xcurrenta)</f>
        <v>11.974350877363804</v>
      </c>
      <c r="N183">
        <f>IF(calculations!C186&lt;currentfa,calculations!G186,ycurrenta)</f>
        <v>-0.37686711168359627</v>
      </c>
    </row>
    <row r="184" spans="1:14">
      <c r="A184">
        <f>IF(calculations!C188&lt;currentF,alpha*(3*COS(calculations!C188)-COS(3*calculations!C188)),alpha*(3*COS(currentF)-COS(3*currentF)))</f>
        <v>-8.0122217193636693</v>
      </c>
      <c r="B184">
        <f>IF(calculations!C188&lt;currentF,4*alpha*(SIN(calculations!C188))^3,4*alpha*(SIN(currentF)^3))</f>
        <v>-5.2064882833074435E-4</v>
      </c>
      <c r="L184">
        <f t="shared" si="2"/>
        <v>181</v>
      </c>
      <c r="M184">
        <f>IF(calculations!C187&lt;currentfa,calculations!F187,xcurrenta)</f>
        <v>11.974350877363804</v>
      </c>
      <c r="N184">
        <f>IF(calculations!C187&lt;currentfa,calculations!G187,ycurrenta)</f>
        <v>-0.37686711168359627</v>
      </c>
    </row>
    <row r="185" spans="1:14">
      <c r="A185">
        <f>IF(calculations!C189&lt;currentF,alpha*(3*COS(calculations!C189)-COS(3*calculations!C189)),alpha*(3*COS(currentF)-COS(3*currentF)))</f>
        <v>-8.0122217193636693</v>
      </c>
      <c r="B185">
        <f>IF(calculations!C189&lt;currentF,4*alpha*(SIN(calculations!C189))^3,4*alpha*(SIN(currentF)^3))</f>
        <v>-5.2064882833074435E-4</v>
      </c>
      <c r="L185">
        <f t="shared" si="2"/>
        <v>182</v>
      </c>
      <c r="M185">
        <f>IF(calculations!C188&lt;currentfa,calculations!F188,xcurrenta)</f>
        <v>11.974350877363804</v>
      </c>
      <c r="N185">
        <f>IF(calculations!C188&lt;currentfa,calculations!G188,ycurrenta)</f>
        <v>-0.37686711168359627</v>
      </c>
    </row>
    <row r="186" spans="1:14">
      <c r="A186">
        <f>IF(calculations!C190&lt;currentF,alpha*(3*COS(calculations!C190)-COS(3*calculations!C190)),alpha*(3*COS(currentF)-COS(3*currentF)))</f>
        <v>-8.0122217193636693</v>
      </c>
      <c r="B186">
        <f>IF(calculations!C190&lt;currentF,4*alpha*(SIN(calculations!C190))^3,4*alpha*(SIN(currentF)^3))</f>
        <v>-5.2064882833074435E-4</v>
      </c>
      <c r="L186">
        <f t="shared" si="2"/>
        <v>183</v>
      </c>
      <c r="M186">
        <f>IF(calculations!C189&lt;currentfa,calculations!F189,xcurrenta)</f>
        <v>11.974350877363804</v>
      </c>
      <c r="N186">
        <f>IF(calculations!C189&lt;currentfa,calculations!G189,ycurrenta)</f>
        <v>-0.37686711168359627</v>
      </c>
    </row>
    <row r="187" spans="1:14">
      <c r="A187">
        <f>IF(calculations!C191&lt;currentF,alpha*(3*COS(calculations!C191)-COS(3*calculations!C191)),alpha*(3*COS(currentF)-COS(3*currentF)))</f>
        <v>-8.0122217193636693</v>
      </c>
      <c r="B187">
        <f>IF(calculations!C191&lt;currentF,4*alpha*(SIN(calculations!C191))^3,4*alpha*(SIN(currentF)^3))</f>
        <v>-5.2064882833074435E-4</v>
      </c>
      <c r="L187">
        <f t="shared" si="2"/>
        <v>184</v>
      </c>
      <c r="M187">
        <f>IF(calculations!C190&lt;currentfa,calculations!F190,xcurrenta)</f>
        <v>11.974350877363804</v>
      </c>
      <c r="N187">
        <f>IF(calculations!C190&lt;currentfa,calculations!G190,ycurrenta)</f>
        <v>-0.37686711168359627</v>
      </c>
    </row>
    <row r="188" spans="1:14">
      <c r="A188">
        <f>IF(calculations!C192&lt;currentF,alpha*(3*COS(calculations!C192)-COS(3*calculations!C192)),alpha*(3*COS(currentF)-COS(3*currentF)))</f>
        <v>-8.0122217193636693</v>
      </c>
      <c r="B188">
        <f>IF(calculations!C192&lt;currentF,4*alpha*(SIN(calculations!C192))^3,4*alpha*(SIN(currentF)^3))</f>
        <v>-5.2064882833074435E-4</v>
      </c>
      <c r="L188">
        <f t="shared" si="2"/>
        <v>185</v>
      </c>
      <c r="M188">
        <f>IF(calculations!C191&lt;currentfa,calculations!F191,xcurrenta)</f>
        <v>11.974350877363804</v>
      </c>
      <c r="N188">
        <f>IF(calculations!C191&lt;currentfa,calculations!G191,ycurrenta)</f>
        <v>-0.37686711168359627</v>
      </c>
    </row>
    <row r="189" spans="1:14">
      <c r="A189">
        <f>IF(calculations!C193&lt;currentF,alpha*(3*COS(calculations!C193)-COS(3*calculations!C193)),alpha*(3*COS(currentF)-COS(3*currentF)))</f>
        <v>-8.0122217193636693</v>
      </c>
      <c r="B189">
        <f>IF(calculations!C193&lt;currentF,4*alpha*(SIN(calculations!C193))^3,4*alpha*(SIN(currentF)^3))</f>
        <v>-5.2064882833074435E-4</v>
      </c>
      <c r="L189">
        <f t="shared" si="2"/>
        <v>186</v>
      </c>
      <c r="M189">
        <f>IF(calculations!C192&lt;currentfa,calculations!F192,xcurrenta)</f>
        <v>11.974350877363804</v>
      </c>
      <c r="N189">
        <f>IF(calculations!C192&lt;currentfa,calculations!G192,ycurrenta)</f>
        <v>-0.37686711168359627</v>
      </c>
    </row>
    <row r="190" spans="1:14">
      <c r="A190">
        <f>IF(calculations!C194&lt;currentF,alpha*(3*COS(calculations!C194)-COS(3*calculations!C194)),alpha*(3*COS(currentF)-COS(3*currentF)))</f>
        <v>-8.0122217193636693</v>
      </c>
      <c r="B190">
        <f>IF(calculations!C194&lt;currentF,4*alpha*(SIN(calculations!C194))^3,4*alpha*(SIN(currentF)^3))</f>
        <v>-5.2064882833074435E-4</v>
      </c>
      <c r="L190">
        <f t="shared" si="2"/>
        <v>187</v>
      </c>
      <c r="M190">
        <f>IF(calculations!C193&lt;currentfa,calculations!F193,xcurrenta)</f>
        <v>11.974350877363804</v>
      </c>
      <c r="N190">
        <f>IF(calculations!C193&lt;currentfa,calculations!G193,ycurrenta)</f>
        <v>-0.37686711168359627</v>
      </c>
    </row>
    <row r="191" spans="1:14">
      <c r="A191">
        <f>IF(calculations!C195&lt;currentF,alpha*(3*COS(calculations!C195)-COS(3*calculations!C195)),alpha*(3*COS(currentF)-COS(3*currentF)))</f>
        <v>-8.0122217193636693</v>
      </c>
      <c r="B191">
        <f>IF(calculations!C195&lt;currentF,4*alpha*(SIN(calculations!C195))^3,4*alpha*(SIN(currentF)^3))</f>
        <v>-5.2064882833074435E-4</v>
      </c>
      <c r="L191">
        <f t="shared" si="2"/>
        <v>188</v>
      </c>
      <c r="M191">
        <f>IF(calculations!C194&lt;currentfa,calculations!F194,xcurrenta)</f>
        <v>11.974350877363804</v>
      </c>
      <c r="N191">
        <f>IF(calculations!C194&lt;currentfa,calculations!G194,ycurrenta)</f>
        <v>-0.37686711168359627</v>
      </c>
    </row>
    <row r="192" spans="1:14">
      <c r="A192">
        <f>IF(calculations!C196&lt;currentF,alpha*(3*COS(calculations!C196)-COS(3*calculations!C196)),alpha*(3*COS(currentF)-COS(3*currentF)))</f>
        <v>-8.0122217193636693</v>
      </c>
      <c r="B192">
        <f>IF(calculations!C196&lt;currentF,4*alpha*(SIN(calculations!C196))^3,4*alpha*(SIN(currentF)^3))</f>
        <v>-5.2064882833074435E-4</v>
      </c>
      <c r="L192">
        <f t="shared" si="2"/>
        <v>189</v>
      </c>
      <c r="M192">
        <f>IF(calculations!C195&lt;currentfa,calculations!F195,xcurrenta)</f>
        <v>11.974350877363804</v>
      </c>
      <c r="N192">
        <f>IF(calculations!C195&lt;currentfa,calculations!G195,ycurrenta)</f>
        <v>-0.37686711168359627</v>
      </c>
    </row>
    <row r="193" spans="1:14">
      <c r="A193">
        <f>IF(calculations!C197&lt;currentF,alpha*(3*COS(calculations!C197)-COS(3*calculations!C197)),alpha*(3*COS(currentF)-COS(3*currentF)))</f>
        <v>-8.0122217193636693</v>
      </c>
      <c r="B193">
        <f>IF(calculations!C197&lt;currentF,4*alpha*(SIN(calculations!C197))^3,4*alpha*(SIN(currentF)^3))</f>
        <v>-5.2064882833074435E-4</v>
      </c>
      <c r="L193">
        <f t="shared" si="2"/>
        <v>190</v>
      </c>
      <c r="M193">
        <f>IF(calculations!C196&lt;currentfa,calculations!F196,xcurrenta)</f>
        <v>11.974350877363804</v>
      </c>
      <c r="N193">
        <f>IF(calculations!C196&lt;currentfa,calculations!G196,ycurrenta)</f>
        <v>-0.37686711168359627</v>
      </c>
    </row>
    <row r="194" spans="1:14">
      <c r="A194">
        <f>IF(calculations!C198&lt;currentF,alpha*(3*COS(calculations!C198)-COS(3*calculations!C198)),alpha*(3*COS(currentF)-COS(3*currentF)))</f>
        <v>-8.0122217193636693</v>
      </c>
      <c r="B194">
        <f>IF(calculations!C198&lt;currentF,4*alpha*(SIN(calculations!C198))^3,4*alpha*(SIN(currentF)^3))</f>
        <v>-5.2064882833074435E-4</v>
      </c>
      <c r="L194">
        <f t="shared" si="2"/>
        <v>191</v>
      </c>
      <c r="M194">
        <f>IF(calculations!C197&lt;currentfa,calculations!F197,xcurrenta)</f>
        <v>11.974350877363804</v>
      </c>
      <c r="N194">
        <f>IF(calculations!C197&lt;currentfa,calculations!G197,ycurrenta)</f>
        <v>-0.37686711168359627</v>
      </c>
    </row>
    <row r="195" spans="1:14">
      <c r="A195">
        <f>IF(calculations!C199&lt;currentF,alpha*(3*COS(calculations!C199)-COS(3*calculations!C199)),alpha*(3*COS(currentF)-COS(3*currentF)))</f>
        <v>-8.0122217193636693</v>
      </c>
      <c r="B195">
        <f>IF(calculations!C199&lt;currentF,4*alpha*(SIN(calculations!C199))^3,4*alpha*(SIN(currentF)^3))</f>
        <v>-5.2064882833074435E-4</v>
      </c>
      <c r="L195">
        <f t="shared" si="2"/>
        <v>192</v>
      </c>
      <c r="M195">
        <f>IF(calculations!C198&lt;currentfa,calculations!F198,xcurrenta)</f>
        <v>11.974350877363804</v>
      </c>
      <c r="N195">
        <f>IF(calculations!C198&lt;currentfa,calculations!G198,ycurrenta)</f>
        <v>-0.37686711168359627</v>
      </c>
    </row>
    <row r="196" spans="1:14">
      <c r="A196">
        <f>IF(calculations!C200&lt;currentF,alpha*(3*COS(calculations!C200)-COS(3*calculations!C200)),alpha*(3*COS(currentF)-COS(3*currentF)))</f>
        <v>-8.0122217193636693</v>
      </c>
      <c r="B196">
        <f>IF(calculations!C200&lt;currentF,4*alpha*(SIN(calculations!C200))^3,4*alpha*(SIN(currentF)^3))</f>
        <v>-5.2064882833074435E-4</v>
      </c>
      <c r="L196">
        <f t="shared" si="2"/>
        <v>193</v>
      </c>
      <c r="M196">
        <f>IF(calculations!C199&lt;currentfa,calculations!F199,xcurrenta)</f>
        <v>11.974350877363804</v>
      </c>
      <c r="N196">
        <f>IF(calculations!C199&lt;currentfa,calculations!G199,ycurrenta)</f>
        <v>-0.37686711168359627</v>
      </c>
    </row>
    <row r="197" spans="1:14">
      <c r="A197">
        <f>IF(calculations!C201&lt;currentF,alpha*(3*COS(calculations!C201)-COS(3*calculations!C201)),alpha*(3*COS(currentF)-COS(3*currentF)))</f>
        <v>-8.0122217193636693</v>
      </c>
      <c r="B197">
        <f>IF(calculations!C201&lt;currentF,4*alpha*(SIN(calculations!C201))^3,4*alpha*(SIN(currentF)^3))</f>
        <v>-5.2064882833074435E-4</v>
      </c>
      <c r="L197">
        <f t="shared" si="2"/>
        <v>194</v>
      </c>
      <c r="M197">
        <f>IF(calculations!C200&lt;currentfa,calculations!F200,xcurrenta)</f>
        <v>11.974350877363804</v>
      </c>
      <c r="N197">
        <f>IF(calculations!C200&lt;currentfa,calculations!G200,ycurrenta)</f>
        <v>-0.37686711168359627</v>
      </c>
    </row>
    <row r="198" spans="1:14">
      <c r="A198">
        <f>IF(calculations!C202&lt;currentF,alpha*(3*COS(calculations!C202)-COS(3*calculations!C202)),alpha*(3*COS(currentF)-COS(3*currentF)))</f>
        <v>-8.0122217193636693</v>
      </c>
      <c r="B198">
        <f>IF(calculations!C202&lt;currentF,4*alpha*(SIN(calculations!C202))^3,4*alpha*(SIN(currentF)^3))</f>
        <v>-5.2064882833074435E-4</v>
      </c>
      <c r="L198">
        <f t="shared" ref="L198:L236" si="3">L197+1</f>
        <v>195</v>
      </c>
      <c r="M198">
        <f>IF(calculations!C201&lt;currentfa,calculations!F201,xcurrenta)</f>
        <v>11.974350877363804</v>
      </c>
      <c r="N198">
        <f>IF(calculations!C201&lt;currentfa,calculations!G201,ycurrenta)</f>
        <v>-0.37686711168359627</v>
      </c>
    </row>
    <row r="199" spans="1:14">
      <c r="A199">
        <f>IF(calculations!C203&lt;currentF,alpha*(3*COS(calculations!C203)-COS(3*calculations!C203)),alpha*(3*COS(currentF)-COS(3*currentF)))</f>
        <v>-8.0122217193636693</v>
      </c>
      <c r="B199">
        <f>IF(calculations!C203&lt;currentF,4*alpha*(SIN(calculations!C203))^3,4*alpha*(SIN(currentF)^3))</f>
        <v>-5.2064882833074435E-4</v>
      </c>
      <c r="L199">
        <f t="shared" si="3"/>
        <v>196</v>
      </c>
      <c r="M199">
        <f>IF(calculations!C202&lt;currentfa,calculations!F202,xcurrenta)</f>
        <v>11.974350877363804</v>
      </c>
      <c r="N199">
        <f>IF(calculations!C202&lt;currentfa,calculations!G202,ycurrenta)</f>
        <v>-0.37686711168359627</v>
      </c>
    </row>
    <row r="200" spans="1:14">
      <c r="A200">
        <f>IF(calculations!C204&lt;currentF,alpha*(3*COS(calculations!C204)-COS(3*calculations!C204)),alpha*(3*COS(currentF)-COS(3*currentF)))</f>
        <v>-8.0122217193636693</v>
      </c>
      <c r="B200">
        <f>IF(calculations!C204&lt;currentF,4*alpha*(SIN(calculations!C204))^3,4*alpha*(SIN(currentF)^3))</f>
        <v>-5.2064882833074435E-4</v>
      </c>
      <c r="L200">
        <f t="shared" si="3"/>
        <v>197</v>
      </c>
      <c r="M200">
        <f>IF(calculations!C203&lt;currentfa,calculations!F203,xcurrenta)</f>
        <v>11.974350877363804</v>
      </c>
      <c r="N200">
        <f>IF(calculations!C203&lt;currentfa,calculations!G203,ycurrenta)</f>
        <v>-0.37686711168359627</v>
      </c>
    </row>
    <row r="201" spans="1:14">
      <c r="A201">
        <f>IF(calculations!C205&lt;currentF,alpha*(3*COS(calculations!C205)-COS(3*calculations!C205)),alpha*(3*COS(currentF)-COS(3*currentF)))</f>
        <v>-8.0122217193636693</v>
      </c>
      <c r="B201">
        <f>IF(calculations!C205&lt;currentF,4*alpha*(SIN(calculations!C205))^3,4*alpha*(SIN(currentF)^3))</f>
        <v>-5.2064882833074435E-4</v>
      </c>
      <c r="L201">
        <f t="shared" si="3"/>
        <v>198</v>
      </c>
      <c r="M201">
        <f>IF(calculations!C204&lt;currentfa,calculations!F204,xcurrenta)</f>
        <v>11.974350877363804</v>
      </c>
      <c r="N201">
        <f>IF(calculations!C204&lt;currentfa,calculations!G204,ycurrenta)</f>
        <v>-0.37686711168359627</v>
      </c>
    </row>
    <row r="202" spans="1:14">
      <c r="A202">
        <f>IF(calculations!C206&lt;currentF,alpha*(3*COS(calculations!C206)-COS(3*calculations!C206)),alpha*(3*COS(currentF)-COS(3*currentF)))</f>
        <v>-8.0122217193636693</v>
      </c>
      <c r="B202">
        <f>IF(calculations!C206&lt;currentF,4*alpha*(SIN(calculations!C206))^3,4*alpha*(SIN(currentF)^3))</f>
        <v>-5.2064882833074435E-4</v>
      </c>
      <c r="L202">
        <f t="shared" si="3"/>
        <v>199</v>
      </c>
      <c r="M202">
        <f>IF(calculations!C205&lt;currentfa,calculations!F205,xcurrenta)</f>
        <v>11.974350877363804</v>
      </c>
      <c r="N202">
        <f>IF(calculations!C205&lt;currentfa,calculations!G205,ycurrenta)</f>
        <v>-0.37686711168359627</v>
      </c>
    </row>
    <row r="203" spans="1:14">
      <c r="A203">
        <f>IF(calculations!C207&lt;currentF,alpha*(3*COS(calculations!C207)-COS(3*calculations!C207)),alpha*(3*COS(currentF)-COS(3*currentF)))</f>
        <v>-8.0122217193636693</v>
      </c>
      <c r="B203">
        <f>IF(calculations!C207&lt;currentF,4*alpha*(SIN(calculations!C207))^3,4*alpha*(SIN(currentF)^3))</f>
        <v>-5.2064882833074435E-4</v>
      </c>
      <c r="L203">
        <f t="shared" si="3"/>
        <v>200</v>
      </c>
      <c r="M203">
        <f>IF(calculations!C206&lt;currentfa,calculations!F206,xcurrenta)</f>
        <v>11.974350877363804</v>
      </c>
      <c r="N203">
        <f>IF(calculations!C206&lt;currentfa,calculations!G206,ycurrenta)</f>
        <v>-0.37686711168359627</v>
      </c>
    </row>
    <row r="204" spans="1:14">
      <c r="A204">
        <f>IF(calculations!C208&lt;currentF,alpha*(3*COS(calculations!C208)-COS(3*calculations!C208)),alpha*(3*COS(currentF)-COS(3*currentF)))</f>
        <v>-8.0122217193636693</v>
      </c>
      <c r="B204">
        <f>IF(calculations!C208&lt;currentF,4*alpha*(SIN(calculations!C208))^3,4*alpha*(SIN(currentF)^3))</f>
        <v>-5.2064882833074435E-4</v>
      </c>
      <c r="L204">
        <f t="shared" si="3"/>
        <v>201</v>
      </c>
      <c r="M204">
        <f>IF(calculations!C207&lt;currentfa,calculations!F207,xcurrenta)</f>
        <v>11.974350877363804</v>
      </c>
      <c r="N204">
        <f>IF(calculations!C207&lt;currentfa,calculations!G207,ycurrenta)</f>
        <v>-0.37686711168359627</v>
      </c>
    </row>
    <row r="205" spans="1:14">
      <c r="A205">
        <f>IF(calculations!C209&lt;currentF,alpha*(3*COS(calculations!C209)-COS(3*calculations!C209)),alpha*(3*COS(currentF)-COS(3*currentF)))</f>
        <v>-8.0122217193636693</v>
      </c>
      <c r="B205">
        <f>IF(calculations!C209&lt;currentF,4*alpha*(SIN(calculations!C209))^3,4*alpha*(SIN(currentF)^3))</f>
        <v>-5.2064882833074435E-4</v>
      </c>
      <c r="L205">
        <f t="shared" si="3"/>
        <v>202</v>
      </c>
      <c r="M205">
        <f>IF(calculations!C208&lt;currentfa,calculations!F208,xcurrenta)</f>
        <v>11.974350877363804</v>
      </c>
      <c r="N205">
        <f>IF(calculations!C208&lt;currentfa,calculations!G208,ycurrenta)</f>
        <v>-0.37686711168359627</v>
      </c>
    </row>
    <row r="206" spans="1:14">
      <c r="A206">
        <f>IF(calculations!C210&lt;currentF,alpha*(3*COS(calculations!C210)-COS(3*calculations!C210)),alpha*(3*COS(currentF)-COS(3*currentF)))</f>
        <v>-8.0122217193636693</v>
      </c>
      <c r="B206">
        <f>IF(calculations!C210&lt;currentF,4*alpha*(SIN(calculations!C210))^3,4*alpha*(SIN(currentF)^3))</f>
        <v>-5.2064882833074435E-4</v>
      </c>
      <c r="L206">
        <f t="shared" si="3"/>
        <v>203</v>
      </c>
      <c r="M206">
        <f>IF(calculations!C209&lt;currentfa,calculations!F209,xcurrenta)</f>
        <v>11.974350877363804</v>
      </c>
      <c r="N206">
        <f>IF(calculations!C209&lt;currentfa,calculations!G209,ycurrenta)</f>
        <v>-0.37686711168359627</v>
      </c>
    </row>
    <row r="207" spans="1:14">
      <c r="A207">
        <f>IF(calculations!C211&lt;currentF,alpha*(3*COS(calculations!C211)-COS(3*calculations!C211)),alpha*(3*COS(currentF)-COS(3*currentF)))</f>
        <v>-8.0122217193636693</v>
      </c>
      <c r="B207">
        <f>IF(calculations!C211&lt;currentF,4*alpha*(SIN(calculations!C211))^3,4*alpha*(SIN(currentF)^3))</f>
        <v>-5.2064882833074435E-4</v>
      </c>
      <c r="L207">
        <f t="shared" si="3"/>
        <v>204</v>
      </c>
      <c r="M207">
        <f>IF(calculations!C210&lt;currentfa,calculations!F210,xcurrenta)</f>
        <v>11.974350877363804</v>
      </c>
      <c r="N207">
        <f>IF(calculations!C210&lt;currentfa,calculations!G210,ycurrenta)</f>
        <v>-0.37686711168359627</v>
      </c>
    </row>
    <row r="208" spans="1:14">
      <c r="A208">
        <f>IF(calculations!C212&lt;currentF,alpha*(3*COS(calculations!C212)-COS(3*calculations!C212)),alpha*(3*COS(currentF)-COS(3*currentF)))</f>
        <v>-8.0122217193636693</v>
      </c>
      <c r="B208">
        <f>IF(calculations!C212&lt;currentF,4*alpha*(SIN(calculations!C212))^3,4*alpha*(SIN(currentF)^3))</f>
        <v>-5.2064882833074435E-4</v>
      </c>
      <c r="L208">
        <f t="shared" si="3"/>
        <v>205</v>
      </c>
      <c r="M208">
        <f>IF(calculations!C211&lt;currentfa,calculations!F211,xcurrenta)</f>
        <v>11.974350877363804</v>
      </c>
      <c r="N208">
        <f>IF(calculations!C211&lt;currentfa,calculations!G211,ycurrenta)</f>
        <v>-0.37686711168359627</v>
      </c>
    </row>
    <row r="209" spans="1:14">
      <c r="A209">
        <f>IF(calculations!C213&lt;currentF,alpha*(3*COS(calculations!C213)-COS(3*calculations!C213)),alpha*(3*COS(currentF)-COS(3*currentF)))</f>
        <v>-8.0122217193636693</v>
      </c>
      <c r="B209">
        <f>IF(calculations!C213&lt;currentF,4*alpha*(SIN(calculations!C213))^3,4*alpha*(SIN(currentF)^3))</f>
        <v>-5.2064882833074435E-4</v>
      </c>
      <c r="L209">
        <f t="shared" si="3"/>
        <v>206</v>
      </c>
      <c r="M209">
        <f>IF(calculations!C212&lt;currentfa,calculations!F212,xcurrenta)</f>
        <v>11.974350877363804</v>
      </c>
      <c r="N209">
        <f>IF(calculations!C212&lt;currentfa,calculations!G212,ycurrenta)</f>
        <v>-0.37686711168359627</v>
      </c>
    </row>
    <row r="210" spans="1:14">
      <c r="A210">
        <f>IF(calculations!C214&lt;currentF,alpha*(3*COS(calculations!C214)-COS(3*calculations!C214)),alpha*(3*COS(currentF)-COS(3*currentF)))</f>
        <v>-8.0122217193636693</v>
      </c>
      <c r="B210">
        <f>IF(calculations!C214&lt;currentF,4*alpha*(SIN(calculations!C214))^3,4*alpha*(SIN(currentF)^3))</f>
        <v>-5.2064882833074435E-4</v>
      </c>
      <c r="L210">
        <f t="shared" si="3"/>
        <v>207</v>
      </c>
      <c r="M210">
        <f>IF(calculations!C213&lt;currentfa,calculations!F213,xcurrenta)</f>
        <v>11.974350877363804</v>
      </c>
      <c r="N210">
        <f>IF(calculations!C213&lt;currentfa,calculations!G213,ycurrenta)</f>
        <v>-0.37686711168359627</v>
      </c>
    </row>
    <row r="211" spans="1:14">
      <c r="A211">
        <f>IF(calculations!C215&lt;currentF,alpha*(3*COS(calculations!C215)-COS(3*calculations!C215)),alpha*(3*COS(currentF)-COS(3*currentF)))</f>
        <v>-8.0122217193636693</v>
      </c>
      <c r="B211">
        <f>IF(calculations!C215&lt;currentF,4*alpha*(SIN(calculations!C215))^3,4*alpha*(SIN(currentF)^3))</f>
        <v>-5.2064882833074435E-4</v>
      </c>
      <c r="L211">
        <f t="shared" si="3"/>
        <v>208</v>
      </c>
      <c r="M211">
        <f>IF(calculations!C214&lt;currentfa,calculations!F214,xcurrenta)</f>
        <v>11.974350877363804</v>
      </c>
      <c r="N211">
        <f>IF(calculations!C214&lt;currentfa,calculations!G214,ycurrenta)</f>
        <v>-0.37686711168359627</v>
      </c>
    </row>
    <row r="212" spans="1:14">
      <c r="A212">
        <f>IF(calculations!C216&lt;currentF,alpha*(3*COS(calculations!C216)-COS(3*calculations!C216)),alpha*(3*COS(currentF)-COS(3*currentF)))</f>
        <v>-8.0122217193636693</v>
      </c>
      <c r="B212">
        <f>IF(calculations!C216&lt;currentF,4*alpha*(SIN(calculations!C216))^3,4*alpha*(SIN(currentF)^3))</f>
        <v>-5.2064882833074435E-4</v>
      </c>
      <c r="L212">
        <f t="shared" si="3"/>
        <v>209</v>
      </c>
      <c r="M212">
        <f>IF(calculations!C215&lt;currentfa,calculations!F215,xcurrenta)</f>
        <v>11.974350877363804</v>
      </c>
      <c r="N212">
        <f>IF(calculations!C215&lt;currentfa,calculations!G215,ycurrenta)</f>
        <v>-0.37686711168359627</v>
      </c>
    </row>
    <row r="213" spans="1:14">
      <c r="A213">
        <f>IF(calculations!C217&lt;currentF,alpha*(3*COS(calculations!C217)-COS(3*calculations!C217)),alpha*(3*COS(currentF)-COS(3*currentF)))</f>
        <v>-8.0122217193636693</v>
      </c>
      <c r="B213">
        <f>IF(calculations!C217&lt;currentF,4*alpha*(SIN(calculations!C217))^3,4*alpha*(SIN(currentF)^3))</f>
        <v>-5.2064882833074435E-4</v>
      </c>
      <c r="L213">
        <f t="shared" si="3"/>
        <v>210</v>
      </c>
      <c r="M213">
        <f>IF(calculations!C216&lt;currentfa,calculations!F216,xcurrenta)</f>
        <v>11.974350877363804</v>
      </c>
      <c r="N213">
        <f>IF(calculations!C216&lt;currentfa,calculations!G216,ycurrenta)</f>
        <v>-0.37686711168359627</v>
      </c>
    </row>
    <row r="214" spans="1:14">
      <c r="A214">
        <f>IF(calculations!C218&lt;currentF,alpha*(3*COS(calculations!C218)-COS(3*calculations!C218)),alpha*(3*COS(currentF)-COS(3*currentF)))</f>
        <v>-8.0122217193636693</v>
      </c>
      <c r="B214">
        <f>IF(calculations!C218&lt;currentF,4*alpha*(SIN(calculations!C218))^3,4*alpha*(SIN(currentF)^3))</f>
        <v>-5.2064882833074435E-4</v>
      </c>
      <c r="L214">
        <f t="shared" si="3"/>
        <v>211</v>
      </c>
      <c r="M214">
        <f>IF(calculations!C217&lt;currentfa,calculations!F217,xcurrenta)</f>
        <v>11.974350877363804</v>
      </c>
      <c r="N214">
        <f>IF(calculations!C217&lt;currentfa,calculations!G217,ycurrenta)</f>
        <v>-0.37686711168359627</v>
      </c>
    </row>
    <row r="215" spans="1:14">
      <c r="A215">
        <f>IF(calculations!C219&lt;currentF,alpha*(3*COS(calculations!C219)-COS(3*calculations!C219)),alpha*(3*COS(currentF)-COS(3*currentF)))</f>
        <v>-8.0122217193636693</v>
      </c>
      <c r="B215">
        <f>IF(calculations!C219&lt;currentF,4*alpha*(SIN(calculations!C219))^3,4*alpha*(SIN(currentF)^3))</f>
        <v>-5.2064882833074435E-4</v>
      </c>
      <c r="L215">
        <f t="shared" si="3"/>
        <v>212</v>
      </c>
      <c r="M215">
        <f>IF(calculations!C218&lt;currentfa,calculations!F218,xcurrenta)</f>
        <v>11.974350877363804</v>
      </c>
      <c r="N215">
        <f>IF(calculations!C218&lt;currentfa,calculations!G218,ycurrenta)</f>
        <v>-0.37686711168359627</v>
      </c>
    </row>
    <row r="216" spans="1:14">
      <c r="A216">
        <f>IF(calculations!C220&lt;currentF,alpha*(3*COS(calculations!C220)-COS(3*calculations!C220)),alpha*(3*COS(currentF)-COS(3*currentF)))</f>
        <v>-8.0122217193636693</v>
      </c>
      <c r="B216">
        <f>IF(calculations!C220&lt;currentF,4*alpha*(SIN(calculations!C220))^3,4*alpha*(SIN(currentF)^3))</f>
        <v>-5.2064882833074435E-4</v>
      </c>
      <c r="L216">
        <f t="shared" si="3"/>
        <v>213</v>
      </c>
      <c r="M216">
        <f>IF(calculations!C219&lt;currentfa,calculations!F219,xcurrenta)</f>
        <v>11.974350877363804</v>
      </c>
      <c r="N216">
        <f>IF(calculations!C219&lt;currentfa,calculations!G219,ycurrenta)</f>
        <v>-0.37686711168359627</v>
      </c>
    </row>
    <row r="217" spans="1:14">
      <c r="A217">
        <f>IF(calculations!C221&lt;currentF,alpha*(3*COS(calculations!C221)-COS(3*calculations!C221)),alpha*(3*COS(currentF)-COS(3*currentF)))</f>
        <v>-8.0122217193636693</v>
      </c>
      <c r="B217">
        <f>IF(calculations!C221&lt;currentF,4*alpha*(SIN(calculations!C221))^3,4*alpha*(SIN(currentF)^3))</f>
        <v>-5.2064882833074435E-4</v>
      </c>
      <c r="L217">
        <f t="shared" si="3"/>
        <v>214</v>
      </c>
      <c r="M217">
        <f>IF(calculations!C220&lt;currentfa,calculations!F220,xcurrenta)</f>
        <v>11.974350877363804</v>
      </c>
      <c r="N217">
        <f>IF(calculations!C220&lt;currentfa,calculations!G220,ycurrenta)</f>
        <v>-0.37686711168359627</v>
      </c>
    </row>
    <row r="218" spans="1:14">
      <c r="A218">
        <f>IF(calculations!C222&lt;currentF,alpha*(3*COS(calculations!C222)-COS(3*calculations!C222)),alpha*(3*COS(currentF)-COS(3*currentF)))</f>
        <v>-8.0122217193636693</v>
      </c>
      <c r="B218">
        <f>IF(calculations!C222&lt;currentF,4*alpha*(SIN(calculations!C222))^3,4*alpha*(SIN(currentF)^3))</f>
        <v>-5.2064882833074435E-4</v>
      </c>
      <c r="L218">
        <f t="shared" si="3"/>
        <v>215</v>
      </c>
      <c r="M218">
        <f>IF(calculations!C221&lt;currentfa,calculations!F221,xcurrenta)</f>
        <v>11.974350877363804</v>
      </c>
      <c r="N218">
        <f>IF(calculations!C221&lt;currentfa,calculations!G221,ycurrenta)</f>
        <v>-0.37686711168359627</v>
      </c>
    </row>
    <row r="219" spans="1:14">
      <c r="A219">
        <f>IF(calculations!C223&lt;currentF,alpha*(3*COS(calculations!C223)-COS(3*calculations!C223)),alpha*(3*COS(currentF)-COS(3*currentF)))</f>
        <v>-8.0122217193636693</v>
      </c>
      <c r="B219">
        <f>IF(calculations!C223&lt;currentF,4*alpha*(SIN(calculations!C223))^3,4*alpha*(SIN(currentF)^3))</f>
        <v>-5.2064882833074435E-4</v>
      </c>
      <c r="L219">
        <f t="shared" si="3"/>
        <v>216</v>
      </c>
      <c r="M219">
        <f>IF(calculations!C222&lt;currentfa,calculations!F222,xcurrenta)</f>
        <v>11.974350877363804</v>
      </c>
      <c r="N219">
        <f>IF(calculations!C222&lt;currentfa,calculations!G222,ycurrenta)</f>
        <v>-0.37686711168359627</v>
      </c>
    </row>
    <row r="220" spans="1:14">
      <c r="A220">
        <f>IF(calculations!C224&lt;currentF,alpha*(3*COS(calculations!C224)-COS(3*calculations!C224)),alpha*(3*COS(currentF)-COS(3*currentF)))</f>
        <v>-8.0122217193636693</v>
      </c>
      <c r="B220">
        <f>IF(calculations!C224&lt;currentF,4*alpha*(SIN(calculations!C224))^3,4*alpha*(SIN(currentF)^3))</f>
        <v>-5.2064882833074435E-4</v>
      </c>
      <c r="L220">
        <f t="shared" si="3"/>
        <v>217</v>
      </c>
      <c r="M220">
        <f>IF(calculations!C223&lt;currentfa,calculations!F223,xcurrenta)</f>
        <v>11.974350877363804</v>
      </c>
      <c r="N220">
        <f>IF(calculations!C223&lt;currentfa,calculations!G223,ycurrenta)</f>
        <v>-0.37686711168359627</v>
      </c>
    </row>
    <row r="221" spans="1:14">
      <c r="A221">
        <f>IF(calculations!C225&lt;currentF,alpha*(3*COS(calculations!C225)-COS(3*calculations!C225)),alpha*(3*COS(currentF)-COS(3*currentF)))</f>
        <v>-8.0122217193636693</v>
      </c>
      <c r="B221">
        <f>IF(calculations!C225&lt;currentF,4*alpha*(SIN(calculations!C225))^3,4*alpha*(SIN(currentF)^3))</f>
        <v>-5.2064882833074435E-4</v>
      </c>
      <c r="L221">
        <f t="shared" si="3"/>
        <v>218</v>
      </c>
      <c r="M221">
        <f>IF(calculations!C224&lt;currentfa,calculations!F224,xcurrenta)</f>
        <v>11.974350877363804</v>
      </c>
      <c r="N221">
        <f>IF(calculations!C224&lt;currentfa,calculations!G224,ycurrenta)</f>
        <v>-0.37686711168359627</v>
      </c>
    </row>
    <row r="222" spans="1:14">
      <c r="A222">
        <f>IF(calculations!C226&lt;currentF,alpha*(3*COS(calculations!C226)-COS(3*calculations!C226)),alpha*(3*COS(currentF)-COS(3*currentF)))</f>
        <v>-8.0122217193636693</v>
      </c>
      <c r="B222">
        <f>IF(calculations!C226&lt;currentF,4*alpha*(SIN(calculations!C226))^3,4*alpha*(SIN(currentF)^3))</f>
        <v>-5.2064882833074435E-4</v>
      </c>
      <c r="L222">
        <f t="shared" si="3"/>
        <v>219</v>
      </c>
      <c r="M222">
        <f>IF(calculations!C225&lt;currentfa,calculations!F225,xcurrenta)</f>
        <v>11.974350877363804</v>
      </c>
      <c r="N222">
        <f>IF(calculations!C225&lt;currentfa,calculations!G225,ycurrenta)</f>
        <v>-0.37686711168359627</v>
      </c>
    </row>
    <row r="223" spans="1:14">
      <c r="A223">
        <f>IF(calculations!C227&lt;currentF,alpha*(3*COS(calculations!C227)-COS(3*calculations!C227)),alpha*(3*COS(currentF)-COS(3*currentF)))</f>
        <v>-8.0122217193636693</v>
      </c>
      <c r="B223">
        <f>IF(calculations!C227&lt;currentF,4*alpha*(SIN(calculations!C227))^3,4*alpha*(SIN(currentF)^3))</f>
        <v>-5.2064882833074435E-4</v>
      </c>
      <c r="L223">
        <f t="shared" si="3"/>
        <v>220</v>
      </c>
      <c r="M223">
        <f>IF(calculations!C226&lt;currentfa,calculations!F226,xcurrenta)</f>
        <v>11.974350877363804</v>
      </c>
      <c r="N223">
        <f>IF(calculations!C226&lt;currentfa,calculations!G226,ycurrenta)</f>
        <v>-0.37686711168359627</v>
      </c>
    </row>
    <row r="224" spans="1:14">
      <c r="A224">
        <f>IF(calculations!C228&lt;currentF,alpha*(3*COS(calculations!C228)-COS(3*calculations!C228)),alpha*(3*COS(currentF)-COS(3*currentF)))</f>
        <v>-8.0122217193636693</v>
      </c>
      <c r="B224">
        <f>IF(calculations!C228&lt;currentF,4*alpha*(SIN(calculations!C228))^3,4*alpha*(SIN(currentF)^3))</f>
        <v>-5.2064882833074435E-4</v>
      </c>
      <c r="L224">
        <f t="shared" si="3"/>
        <v>221</v>
      </c>
      <c r="M224">
        <f>IF(calculations!C227&lt;currentfa,calculations!F227,xcurrenta)</f>
        <v>11.974350877363804</v>
      </c>
      <c r="N224">
        <f>IF(calculations!C227&lt;currentfa,calculations!G227,ycurrenta)</f>
        <v>-0.37686711168359627</v>
      </c>
    </row>
    <row r="225" spans="1:14">
      <c r="A225">
        <f>IF(calculations!C229&lt;currentF,alpha*(3*COS(calculations!C229)-COS(3*calculations!C229)),alpha*(3*COS(currentF)-COS(3*currentF)))</f>
        <v>-8.0122217193636693</v>
      </c>
      <c r="B225">
        <f>IF(calculations!C229&lt;currentF,4*alpha*(SIN(calculations!C229))^3,4*alpha*(SIN(currentF)^3))</f>
        <v>-5.2064882833074435E-4</v>
      </c>
      <c r="L225">
        <f t="shared" si="3"/>
        <v>222</v>
      </c>
      <c r="M225">
        <f>IF(calculations!C228&lt;currentfa,calculations!F228,xcurrenta)</f>
        <v>11.974350877363804</v>
      </c>
      <c r="N225">
        <f>IF(calculations!C228&lt;currentfa,calculations!G228,ycurrenta)</f>
        <v>-0.37686711168359627</v>
      </c>
    </row>
    <row r="226" spans="1:14">
      <c r="A226">
        <f>IF(calculations!C230&lt;currentF,alpha*(3*COS(calculations!C230)-COS(3*calculations!C230)),alpha*(3*COS(currentF)-COS(3*currentF)))</f>
        <v>-8.0122217193636693</v>
      </c>
      <c r="B226">
        <f>IF(calculations!C230&lt;currentF,4*alpha*(SIN(calculations!C230))^3,4*alpha*(SIN(currentF)^3))</f>
        <v>-5.2064882833074435E-4</v>
      </c>
      <c r="L226">
        <f t="shared" si="3"/>
        <v>223</v>
      </c>
      <c r="M226">
        <f>IF(calculations!C229&lt;currentfa,calculations!F229,xcurrenta)</f>
        <v>11.974350877363804</v>
      </c>
      <c r="N226">
        <f>IF(calculations!C229&lt;currentfa,calculations!G229,ycurrenta)</f>
        <v>-0.37686711168359627</v>
      </c>
    </row>
    <row r="227" spans="1:14">
      <c r="A227">
        <f>IF(calculations!C231&lt;currentF,alpha*(3*COS(calculations!C231)-COS(3*calculations!C231)),alpha*(3*COS(currentF)-COS(3*currentF)))</f>
        <v>-8.0122217193636693</v>
      </c>
      <c r="B227">
        <f>IF(calculations!C231&lt;currentF,4*alpha*(SIN(calculations!C231))^3,4*alpha*(SIN(currentF)^3))</f>
        <v>-5.2064882833074435E-4</v>
      </c>
      <c r="L227">
        <f t="shared" si="3"/>
        <v>224</v>
      </c>
      <c r="M227">
        <f>IF(calculations!C230&lt;currentfa,calculations!F230,xcurrenta)</f>
        <v>11.974350877363804</v>
      </c>
      <c r="N227">
        <f>IF(calculations!C230&lt;currentfa,calculations!G230,ycurrenta)</f>
        <v>-0.37686711168359627</v>
      </c>
    </row>
    <row r="228" spans="1:14">
      <c r="A228">
        <f>IF(calculations!C232&lt;currentF,alpha*(3*COS(calculations!C232)-COS(3*calculations!C232)),alpha*(3*COS(currentF)-COS(3*currentF)))</f>
        <v>-8.0122217193636693</v>
      </c>
      <c r="B228">
        <f>IF(calculations!C232&lt;currentF,4*alpha*(SIN(calculations!C232))^3,4*alpha*(SIN(currentF)^3))</f>
        <v>-5.2064882833074435E-4</v>
      </c>
      <c r="L228">
        <f t="shared" si="3"/>
        <v>225</v>
      </c>
      <c r="M228">
        <f>IF(calculations!C231&lt;currentfa,calculations!F231,xcurrenta)</f>
        <v>11.974350877363804</v>
      </c>
      <c r="N228">
        <f>IF(calculations!C231&lt;currentfa,calculations!G231,ycurrenta)</f>
        <v>-0.37686711168359627</v>
      </c>
    </row>
    <row r="229" spans="1:14">
      <c r="L229">
        <f t="shared" si="3"/>
        <v>226</v>
      </c>
      <c r="M229">
        <f>IF(calculations!C232&lt;currentfa,calculations!F232,xcurrenta)</f>
        <v>11.974350877363804</v>
      </c>
      <c r="N229">
        <f>IF(calculations!C232&lt;currentfa,calculations!G232,ycurrenta)</f>
        <v>-0.37686711168359627</v>
      </c>
    </row>
    <row r="230" spans="1:14">
      <c r="L230">
        <f t="shared" si="3"/>
        <v>227</v>
      </c>
      <c r="M230">
        <f>IF(calculations!C233&lt;currentfa,calculations!F233,xcurrenta)</f>
        <v>11.974350877363804</v>
      </c>
      <c r="N230">
        <f>IF(calculations!C233&lt;currentfa,calculations!G233,ycurrenta)</f>
        <v>-0.37686711168359627</v>
      </c>
    </row>
    <row r="231" spans="1:14">
      <c r="L231">
        <f t="shared" si="3"/>
        <v>228</v>
      </c>
      <c r="M231">
        <f>IF(calculations!C234&lt;currentfa,calculations!F234,xcurrenta)</f>
        <v>11.974350877363804</v>
      </c>
      <c r="N231">
        <f>IF(calculations!C234&lt;currentfa,calculations!G234,ycurrenta)</f>
        <v>-0.37686711168359627</v>
      </c>
    </row>
    <row r="232" spans="1:14">
      <c r="L232">
        <f t="shared" si="3"/>
        <v>229</v>
      </c>
      <c r="M232">
        <f>IF(calculations!C235&lt;currentfa,calculations!F235,xcurrenta)</f>
        <v>11.974350877363804</v>
      </c>
      <c r="N232">
        <f>IF(calculations!C235&lt;currentfa,calculations!G235,ycurrenta)</f>
        <v>-0.37686711168359627</v>
      </c>
    </row>
    <row r="233" spans="1:14">
      <c r="L233">
        <f t="shared" si="3"/>
        <v>230</v>
      </c>
      <c r="M233">
        <f>IF(calculations!C236&lt;currentfa,calculations!F236,xcurrenta)</f>
        <v>11.974350877363804</v>
      </c>
      <c r="N233">
        <f>IF(calculations!C236&lt;currentfa,calculations!G236,ycurrenta)</f>
        <v>-0.37686711168359627</v>
      </c>
    </row>
    <row r="234" spans="1:14">
      <c r="L234">
        <f t="shared" si="3"/>
        <v>231</v>
      </c>
      <c r="M234">
        <f>IF(calculations!C237&lt;currentfa,calculations!F237,xcurrenta)</f>
        <v>11.974350877363804</v>
      </c>
      <c r="N234">
        <f>IF(calculations!C237&lt;currentfa,calculations!G237,ycurrenta)</f>
        <v>-0.37686711168359627</v>
      </c>
    </row>
    <row r="235" spans="1:14">
      <c r="L235">
        <f t="shared" si="3"/>
        <v>232</v>
      </c>
      <c r="M235">
        <f>IF(calculations!C238&lt;currentfa,calculations!F238,xcurrenta)</f>
        <v>11.974350877363804</v>
      </c>
      <c r="N235">
        <f>IF(calculations!C238&lt;currentfa,calculations!G238,ycurrenta)</f>
        <v>-0.37686711168359627</v>
      </c>
    </row>
    <row r="236" spans="1:14">
      <c r="L236">
        <f t="shared" si="3"/>
        <v>233</v>
      </c>
      <c r="M236">
        <f>IF(calculations!C239&lt;currentfa,calculations!F239,xcurrenta)</f>
        <v>11.974350877363804</v>
      </c>
      <c r="N236">
        <f>IF(calculations!C239&lt;currentfa,calculations!G239,ycurrenta)</f>
        <v>-0.37686711168359627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3" name="Scroll Bar 5">
              <controlPr defaultSize="0" autoPict="0">
                <anchor moveWithCells="1">
                  <from>
                    <xdr:col>10</xdr:col>
                    <xdr:colOff>285750</xdr:colOff>
                    <xdr:row>0</xdr:row>
                    <xdr:rowOff>38100</xdr:rowOff>
                  </from>
                  <to>
                    <xdr:col>13</xdr:col>
                    <xdr:colOff>561975</xdr:colOff>
                    <xdr:row>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4" name="Scroll Bar 6">
              <controlPr defaultSize="0" autoPict="0">
                <anchor moveWithCells="1">
                  <from>
                    <xdr:col>16</xdr:col>
                    <xdr:colOff>200025</xdr:colOff>
                    <xdr:row>0</xdr:row>
                    <xdr:rowOff>38100</xdr:rowOff>
                  </from>
                  <to>
                    <xdr:col>19</xdr:col>
                    <xdr:colOff>476250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77</vt:i4>
      </vt:variant>
    </vt:vector>
  </HeadingPairs>
  <TitlesOfParts>
    <vt:vector size="82" baseType="lpstr">
      <vt:lpstr>calculations</vt:lpstr>
      <vt:lpstr>calculations2</vt:lpstr>
      <vt:lpstr>time evolution</vt:lpstr>
      <vt:lpstr>cardioid</vt:lpstr>
      <vt:lpstr>nephroid</vt:lpstr>
      <vt:lpstr>a_centa</vt:lpstr>
      <vt:lpstr>alpha</vt:lpstr>
      <vt:lpstr>atotala</vt:lpstr>
      <vt:lpstr>ax</vt:lpstr>
      <vt:lpstr>ay</vt:lpstr>
      <vt:lpstr>beta</vt:lpstr>
      <vt:lpstr>current_r</vt:lpstr>
      <vt:lpstr>current_x</vt:lpstr>
      <vt:lpstr>currentdy_dx</vt:lpstr>
      <vt:lpstr>currentF</vt:lpstr>
      <vt:lpstr>currentfa</vt:lpstr>
      <vt:lpstr>currentrn</vt:lpstr>
      <vt:lpstr>currents</vt:lpstr>
      <vt:lpstr>currentsa</vt:lpstr>
      <vt:lpstr>currentva</vt:lpstr>
      <vt:lpstr>currentvx</vt:lpstr>
      <vt:lpstr>currentvxn</vt:lpstr>
      <vt:lpstr>currentvyn</vt:lpstr>
      <vt:lpstr>currentxn</vt:lpstr>
      <vt:lpstr>currenty</vt:lpstr>
      <vt:lpstr>currentyn</vt:lpstr>
      <vt:lpstr>currnentvy</vt:lpstr>
      <vt:lpstr>d2rdfa2</vt:lpstr>
      <vt:lpstr>d2xdfa2</vt:lpstr>
      <vt:lpstr>d2yd2x</vt:lpstr>
      <vt:lpstr>d2ydfa2</vt:lpstr>
      <vt:lpstr>D2YDXA2</vt:lpstr>
      <vt:lpstr>deltat</vt:lpstr>
      <vt:lpstr>drdfa</vt:lpstr>
      <vt:lpstr>dt</vt:lpstr>
      <vt:lpstr>dxdfa</vt:lpstr>
      <vt:lpstr>dydfa</vt:lpstr>
      <vt:lpstr>dydxa</vt:lpstr>
      <vt:lpstr>dydxn</vt:lpstr>
      <vt:lpstr>epitaxynsh</vt:lpstr>
      <vt:lpstr>ftmiondt</vt:lpstr>
      <vt:lpstr>gama</vt:lpstr>
      <vt:lpstr>hmiton</vt:lpstr>
      <vt:lpstr>hmitona</vt:lpstr>
      <vt:lpstr>INCLINE</vt:lpstr>
      <vt:lpstr>inclinea</vt:lpstr>
      <vt:lpstr>nxn</vt:lpstr>
      <vt:lpstr>nyn</vt:lpstr>
      <vt:lpstr>pol</vt:lpstr>
      <vt:lpstr>pol_2</vt:lpstr>
      <vt:lpstr>pol2_</vt:lpstr>
      <vt:lpstr>R_current</vt:lpstr>
      <vt:lpstr>rcrn</vt:lpstr>
      <vt:lpstr>Rcurrenta</vt:lpstr>
      <vt:lpstr>REMAIN_S</vt:lpstr>
      <vt:lpstr>rfa</vt:lpstr>
      <vt:lpstr>row_cura</vt:lpstr>
      <vt:lpstr>row_prin_a</vt:lpstr>
      <vt:lpstr>rrn</vt:lpstr>
      <vt:lpstr>rx</vt:lpstr>
      <vt:lpstr>rxn</vt:lpstr>
      <vt:lpstr>ry</vt:lpstr>
      <vt:lpstr>ryn</vt:lpstr>
      <vt:lpstr>scurrent</vt:lpstr>
      <vt:lpstr>SYNIM</vt:lpstr>
      <vt:lpstr>synima</vt:lpstr>
      <vt:lpstr>t</vt:lpstr>
      <vt:lpstr>TOTAL_LENGTH</vt:lpstr>
      <vt:lpstr>v0</vt:lpstr>
      <vt:lpstr>vxacurrent</vt:lpstr>
      <vt:lpstr>vyacurrent</vt:lpstr>
      <vt:lpstr>xcurrent</vt:lpstr>
      <vt:lpstr>xcurrenta</vt:lpstr>
      <vt:lpstr>xpin</vt:lpstr>
      <vt:lpstr>xprina</vt:lpstr>
      <vt:lpstr>xprinn</vt:lpstr>
      <vt:lpstr>XRON</vt:lpstr>
      <vt:lpstr>ycurrent</vt:lpstr>
      <vt:lpstr>ycurrenta</vt:lpstr>
      <vt:lpstr>YPRIN</vt:lpstr>
      <vt:lpstr>yprina</vt:lpstr>
      <vt:lpstr>yprinn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Mihas</dc:creator>
  <cp:lastModifiedBy>usr</cp:lastModifiedBy>
  <dcterms:created xsi:type="dcterms:W3CDTF">2013-02-26T17:44:35Z</dcterms:created>
  <dcterms:modified xsi:type="dcterms:W3CDTF">2016-11-19T19:33:09Z</dcterms:modified>
</cp:coreProperties>
</file>